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8000"/>
  </bookViews>
  <sheets>
    <sheet name="PAPA CUARESMERA" sheetId="1" r:id="rId1"/>
  </sheets>
  <definedNames>
    <definedName name="_xlnm.Print_Area" localSheetId="0">'PAPA CUARESMERA'!$A$1:$G$101</definedName>
  </definedNames>
  <calcPr calcId="162913"/>
</workbook>
</file>

<file path=xl/calcChain.xml><?xml version="1.0" encoding="utf-8"?>
<calcChain xmlns="http://schemas.openxmlformats.org/spreadsheetml/2006/main">
  <c r="G72" i="1" l="1"/>
  <c r="G70" i="1"/>
  <c r="G49" i="1"/>
  <c r="G29" i="1"/>
  <c r="G47" i="1" l="1"/>
  <c r="G67" i="1" l="1"/>
  <c r="G61" i="1" l="1"/>
  <c r="G68" i="1"/>
  <c r="G69" i="1"/>
  <c r="G66" i="1"/>
  <c r="G56" i="1" l="1"/>
  <c r="G40" i="1" l="1"/>
  <c r="G55" i="1" l="1"/>
  <c r="C93" i="1"/>
  <c r="G59" i="1" l="1"/>
  <c r="G58" i="1" l="1"/>
  <c r="G33" i="1" l="1"/>
  <c r="G34" i="1"/>
  <c r="G35" i="1"/>
  <c r="G36" i="1"/>
  <c r="G37" i="1"/>
  <c r="G38" i="1"/>
  <c r="G39" i="1"/>
  <c r="G41" i="1"/>
  <c r="G22" i="1"/>
  <c r="G23" i="1"/>
  <c r="G54" i="1" l="1"/>
  <c r="G52" i="1"/>
  <c r="G50" i="1"/>
  <c r="G21" i="1"/>
  <c r="G12" i="1"/>
  <c r="G62" i="1" l="1"/>
  <c r="C92" i="1" s="1"/>
  <c r="G75" i="1"/>
  <c r="G42" i="1"/>
  <c r="G24" i="1"/>
  <c r="C89" i="1" s="1"/>
  <c r="G73" i="1" l="1"/>
  <c r="C91" i="1"/>
  <c r="G74" i="1" l="1"/>
  <c r="C100" i="1" s="1"/>
  <c r="C94" i="1"/>
  <c r="G76" i="1" l="1"/>
  <c r="E100" i="1"/>
  <c r="D100" i="1"/>
  <c r="C95" i="1" l="1"/>
  <c r="D92" i="1" s="1"/>
  <c r="C90" i="1"/>
  <c r="D89" i="1" l="1"/>
  <c r="D94" i="1"/>
  <c r="D93" i="1"/>
  <c r="D91" i="1"/>
  <c r="D95" i="1" l="1"/>
</calcChain>
</file>

<file path=xl/sharedStrings.xml><?xml version="1.0" encoding="utf-8"?>
<sst xmlns="http://schemas.openxmlformats.org/spreadsheetml/2006/main" count="193" uniqueCount="120">
  <si>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</si>
  <si>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</si>
  <si>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</si>
  <si>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</si>
  <si>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</si>
  <si>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</si>
  <si>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</si>
  <si>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</si>
  <si>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</si>
  <si>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</si>
  <si>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</si>
  <si>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</si>
  <si>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</si>
  <si>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</si>
  <si>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</si>
  <si>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</si>
  <si>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</si>
  <si>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</si>
  <si>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</si>
  <si>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</si>
  <si>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</si>
  <si>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</si>
  <si>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</si>
  <si>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</si>
  <si>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</si>
  <si>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</si>
  <si>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</si>
  <si>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</si>
  <si>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</si>
  <si>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</si>
  <si>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</si>
  <si>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Aplicación Herb.Post Emergencia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</si>
  <si>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</si>
  <si>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</si>
  <si>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</si>
  <si>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</si>
  <si>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</si>
  <si>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</si>
  <si>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</si>
  <si>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</si>
  <si>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</si>
  <si>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</si>
  <si>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</si>
  <si>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</si>
  <si>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</si>
  <si>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</si>
  <si>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</si>
  <si>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</si>
  <si>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</si>
  <si>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</si>
  <si>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</si>
  <si>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</si>
  <si>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</si>
  <si>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</si>
  <si>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</si>
  <si>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</si>
  <si>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</si>
  <si>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</si>
  <si>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</si>
  <si>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</si>
  <si>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</si>
  <si>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</si>
  <si>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</si>
  <si>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</si>
  <si>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</si>
  <si>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Doñihue</t>
  </si>
  <si>
    <t>Siembra  a maquina</t>
  </si>
  <si>
    <t>Recoger y ensacar</t>
  </si>
  <si>
    <t>Aplicación  fungicidas  e insecticidas ( 2 aplicac )</t>
  </si>
  <si>
    <t>Moxan</t>
  </si>
  <si>
    <t>FUNGICIDAS</t>
  </si>
  <si>
    <t>Sacos</t>
  </si>
  <si>
    <t xml:space="preserve"> </t>
  </si>
  <si>
    <t>Rendimiento (Ton/hà)</t>
  </si>
  <si>
    <t>Costo unitario ($/Ton) (*)</t>
  </si>
  <si>
    <t xml:space="preserve">Rastraje </t>
  </si>
  <si>
    <t>Flete</t>
  </si>
  <si>
    <t>Diciembre</t>
  </si>
  <si>
    <t>Cosecha mecanizada</t>
  </si>
  <si>
    <t>Polyben 50 WP</t>
  </si>
  <si>
    <t>ASTERIX-PUCARA-ROSARA</t>
  </si>
  <si>
    <t>RENDIMIENTO (sacos/Há.)</t>
  </si>
  <si>
    <t>Derecho a feria</t>
  </si>
  <si>
    <t>ESCENARIOS COSTO UNITARIO  ($/saco)</t>
  </si>
  <si>
    <t>Febrero</t>
  </si>
  <si>
    <t>Enero</t>
  </si>
  <si>
    <t>Marzo</t>
  </si>
  <si>
    <t>Febrero-Abril</t>
  </si>
  <si>
    <t>Abril</t>
  </si>
  <si>
    <t>Enero-Mayo</t>
  </si>
  <si>
    <t>Febrero- Marzo</t>
  </si>
  <si>
    <t>PRECIO ESPERADO ($/saco)</t>
  </si>
  <si>
    <t>L</t>
  </si>
  <si>
    <t xml:space="preserve">Enero </t>
  </si>
  <si>
    <t>Mercado local y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</si>
  <si>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</si>
  <si>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</si>
  <si>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Heladas, Sequia</t>
  </si>
  <si>
    <t>Abril-Junio</t>
  </si>
  <si>
    <t xml:space="preserve">Mayo </t>
  </si>
  <si>
    <t>Todas</t>
  </si>
  <si>
    <t>Semilla PAPA</t>
  </si>
  <si>
    <t>Urea Granulada</t>
  </si>
  <si>
    <t>Karate Zeon</t>
  </si>
  <si>
    <t>Engeo 247 SC</t>
  </si>
  <si>
    <t>Giberplus (bioestimulante brotacion)</t>
  </si>
  <si>
    <t>u</t>
  </si>
  <si>
    <t>Mezcla fertilizante 10-21-26</t>
  </si>
  <si>
    <t>Sencor</t>
  </si>
  <si>
    <t>Aminochem Aminoterra (bioestimulante)</t>
  </si>
  <si>
    <t>Reglone SC</t>
  </si>
  <si>
    <t>Aplicación desecantes</t>
  </si>
  <si>
    <t>2. Precio de insumos puesto predio.</t>
  </si>
  <si>
    <t>3. Los insumos aplicados (tipo y dosis) son referenciales y deben correspoder al territorio en particular.</t>
  </si>
  <si>
    <t>4. El costo de la maquinaria incluye costo del operador, combustible y  arriendo de la maquinaria propiamente tal.</t>
  </si>
  <si>
    <t>5. El costo de la mano de obra incluye impuestos e  imposiciones.</t>
  </si>
  <si>
    <t>6. Saco de 25 kg.</t>
  </si>
  <si>
    <t>Junio</t>
  </si>
  <si>
    <t>Riegos ( 4 )</t>
  </si>
  <si>
    <t>PAPA CUARESMERA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</si>
</sst>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5"/>
    <xf numFmtId="164" fontId="4" fillId="0" borderId="15" applyFont="0" applyFill="0" applyBorder="0" applyAlignment="0" applyProtection="0"/>
  </cellStyleXfs>
  <cellXfs count="11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/>
    <xf numFmtId="0" fontId="1" fillId="2" borderId="41" xfId="0" applyFont="1" applyFill="1" applyBorder="1" applyAlignment="1"/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6" borderId="15" xfId="0" applyFont="1" applyFill="1" applyBorder="1" applyAlignment="1"/>
    <xf numFmtId="49" fontId="3" fillId="2" borderId="2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49" fontId="3" fillId="7" borderId="27" xfId="0" applyNumberFormat="1" applyFont="1" applyFill="1" applyBorder="1" applyAlignment="1">
      <alignment vertical="center"/>
    </xf>
    <xf numFmtId="166" fontId="3" fillId="7" borderId="28" xfId="0" applyNumberFormat="1" applyFont="1" applyFill="1" applyBorder="1" applyAlignment="1">
      <alignment vertical="center"/>
    </xf>
    <xf numFmtId="9" fontId="3" fillId="7" borderId="29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0" fontId="3" fillId="7" borderId="39" xfId="0" applyNumberFormat="1" applyFont="1" applyFill="1" applyBorder="1" applyAlignment="1">
      <alignment vertical="center"/>
    </xf>
    <xf numFmtId="0" fontId="3" fillId="7" borderId="40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166" fontId="3" fillId="7" borderId="29" xfId="0" applyNumberFormat="1" applyFont="1" applyFill="1" applyBorder="1" applyAlignment="1">
      <alignment vertical="center"/>
    </xf>
    <xf numFmtId="49" fontId="3" fillId="7" borderId="44" xfId="0" applyNumberFormat="1" applyFont="1" applyFill="1" applyBorder="1" applyAlignment="1">
      <alignment vertical="center"/>
    </xf>
    <xf numFmtId="49" fontId="3" fillId="7" borderId="45" xfId="0" applyNumberFormat="1" applyFont="1" applyFill="1" applyBorder="1" applyAlignment="1">
      <alignment vertical="center"/>
    </xf>
    <xf numFmtId="49" fontId="1" fillId="7" borderId="46" xfId="0" applyNumberFormat="1" applyFont="1" applyFill="1" applyBorder="1" applyAlignment="1"/>
    <xf numFmtId="0" fontId="1" fillId="8" borderId="49" xfId="0" applyFont="1" applyFill="1" applyBorder="1" applyAlignment="1"/>
    <xf numFmtId="0" fontId="6" fillId="8" borderId="47" xfId="0" applyFont="1" applyFill="1" applyBorder="1" applyAlignment="1">
      <alignment vertical="center"/>
    </xf>
    <xf numFmtId="49" fontId="8" fillId="8" borderId="48" xfId="0" applyNumberFormat="1" applyFont="1" applyFill="1" applyBorder="1" applyAlignment="1">
      <alignment vertical="center"/>
    </xf>
    <xf numFmtId="0" fontId="6" fillId="8" borderId="48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49" fontId="8" fillId="8" borderId="47" xfId="0" applyNumberFormat="1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0" fontId="0" fillId="2" borderId="4" xfId="0" applyFill="1" applyBorder="1"/>
    <xf numFmtId="3" fontId="9" fillId="0" borderId="50" xfId="0" applyNumberFormat="1" applyFont="1" applyBorder="1" applyAlignment="1">
      <alignment horizontal="right"/>
    </xf>
    <xf numFmtId="0" fontId="1" fillId="2" borderId="7" xfId="0" applyFont="1" applyFill="1" applyBorder="1"/>
    <xf numFmtId="49" fontId="2" fillId="3" borderId="51" xfId="0" applyNumberFormat="1" applyFont="1" applyFill="1" applyBorder="1" applyAlignment="1">
      <alignment horizontal="left" wrapText="1"/>
    </xf>
    <xf numFmtId="49" fontId="2" fillId="3" borderId="52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51" xfId="0" applyNumberFormat="1" applyFont="1" applyFill="1" applyBorder="1" applyAlignment="1">
      <alignment vertical="center" wrapText="1"/>
    </xf>
    <xf numFmtId="49" fontId="1" fillId="2" borderId="52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3" fontId="9" fillId="0" borderId="50" xfId="0" applyNumberFormat="1" applyFont="1" applyBorder="1" applyAlignment="1">
      <alignment horizontal="right" wrapText="1"/>
    </xf>
    <xf numFmtId="49" fontId="1" fillId="2" borderId="51" xfId="0" applyNumberFormat="1" applyFont="1" applyFill="1" applyBorder="1" applyAlignment="1">
      <alignment vertical="center"/>
    </xf>
    <xf numFmtId="49" fontId="1" fillId="2" borderId="52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10" fillId="2" borderId="8" xfId="0" applyFont="1" applyFill="1" applyBorder="1" applyAlignment="1">
      <alignment wrapText="1"/>
    </xf>
    <xf numFmtId="14" fontId="10" fillId="2" borderId="9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0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2" xfId="0" applyFont="1" applyFill="1" applyBorder="1" applyAlignment="1"/>
    <xf numFmtId="49" fontId="11" fillId="3" borderId="43" xfId="0" applyNumberFormat="1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>
      <alignment horizontal="left"/>
    </xf>
    <xf numFmtId="0" fontId="10" fillId="2" borderId="11" xfId="0" applyFont="1" applyFill="1" applyBorder="1" applyAlignment="1"/>
    <xf numFmtId="0" fontId="10" fillId="2" borderId="11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2" fillId="3" borderId="12" xfId="0" applyNumberFormat="1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0" fillId="2" borderId="14" xfId="0" applyFont="1" applyFill="1" applyBorder="1" applyAlignment="1"/>
    <xf numFmtId="3" fontId="10" fillId="2" borderId="14" xfId="0" applyNumberFormat="1" applyFont="1" applyFill="1" applyBorder="1" applyAlignment="1"/>
    <xf numFmtId="0" fontId="0" fillId="0" borderId="15" xfId="0" applyNumberFormat="1" applyFont="1" applyBorder="1" applyAlignment="1"/>
    <xf numFmtId="0" fontId="10" fillId="2" borderId="53" xfId="0" applyFont="1" applyFill="1" applyBorder="1" applyAlignment="1"/>
    <xf numFmtId="3" fontId="10" fillId="2" borderId="53" xfId="0" applyNumberFormat="1" applyFont="1" applyFill="1" applyBorder="1" applyAlignment="1"/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5" fontId="14" fillId="5" borderId="19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165" fontId="14" fillId="3" borderId="21" xfId="0" applyNumberFormat="1" applyFont="1" applyFill="1" applyBorder="1" applyAlignment="1">
      <alignment vertical="center"/>
    </xf>
    <xf numFmtId="49" fontId="14" fillId="5" borderId="20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21" xfId="0" applyNumberFormat="1" applyFont="1" applyFill="1" applyBorder="1" applyAlignment="1">
      <alignment vertical="center"/>
    </xf>
    <xf numFmtId="49" fontId="14" fillId="5" borderId="22" xfId="0" applyNumberFormat="1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165" fontId="14" fillId="9" borderId="2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0</xdr:rowOff>
    </xdr:from>
    <xdr:to>
      <xdr:col>7</xdr:col>
      <xdr:colOff>9525</xdr:colOff>
      <xdr:row>7</xdr:row>
      <xdr:rowOff>112662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799110" cy="1446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Normal="100" workbookViewId="0">
      <selection activeCell="E91" sqref="E91"/>
    </sheetView>
  </sheetViews>
  <sheetFormatPr baseColWidth="10" defaultColWidth="10.85546875" defaultRowHeight="11.25" customHeight="1" x14ac:dyDescent="0.25"/>
  <cols>
    <col min="1" max="1" width="4.42578125" style="4" customWidth="1"/>
    <col min="2" max="2" width="30.42578125" style="4" customWidth="1"/>
    <col min="3" max="3" width="19.42578125" style="4" customWidth="1"/>
    <col min="4" max="4" width="9.42578125" style="4" customWidth="1"/>
    <col min="5" max="5" width="14.42578125" style="4" customWidth="1"/>
    <col min="6" max="6" width="11" style="4" customWidth="1"/>
    <col min="7" max="7" width="17.140625" style="4" customWidth="1"/>
    <col min="8" max="255" width="10.85546875" style="4" customWidth="1"/>
    <col min="256" max="16384" width="10.85546875" style="5"/>
  </cols>
  <sheetData>
    <row r="1" spans="1:255" ht="15" customHeight="1" x14ac:dyDescent="0.25">
      <c r="A1" s="3"/>
      <c r="B1" s="3"/>
      <c r="C1" s="3"/>
      <c r="D1" s="3"/>
      <c r="E1" s="3"/>
      <c r="F1" s="3"/>
      <c r="G1" s="3"/>
    </row>
    <row r="2" spans="1:255" ht="15" customHeight="1" x14ac:dyDescent="0.25">
      <c r="A2" s="3"/>
      <c r="B2" s="3"/>
      <c r="C2" s="3"/>
      <c r="D2" s="3"/>
      <c r="E2" s="3"/>
      <c r="F2" s="3"/>
      <c r="G2" s="3"/>
    </row>
    <row r="3" spans="1:255" ht="15" customHeight="1" x14ac:dyDescent="0.25">
      <c r="A3" s="3"/>
      <c r="B3" s="3"/>
      <c r="C3" s="3"/>
      <c r="D3" s="3"/>
      <c r="E3" s="3"/>
      <c r="F3" s="3"/>
      <c r="G3" s="3"/>
    </row>
    <row r="4" spans="1:255" ht="15" customHeight="1" x14ac:dyDescent="0.25">
      <c r="A4" s="3"/>
      <c r="B4" s="3"/>
      <c r="C4" s="3"/>
      <c r="D4" s="3"/>
      <c r="E4" s="3"/>
      <c r="F4" s="3"/>
      <c r="G4" s="3"/>
    </row>
    <row r="5" spans="1:255" ht="15" customHeight="1" x14ac:dyDescent="0.25">
      <c r="A5" s="3"/>
      <c r="B5" s="3"/>
      <c r="C5" s="3"/>
      <c r="D5" s="3"/>
      <c r="E5" s="3"/>
      <c r="F5" s="3"/>
      <c r="G5" s="3"/>
    </row>
    <row r="6" spans="1:255" ht="15" customHeight="1" x14ac:dyDescent="0.25">
      <c r="A6" s="3"/>
      <c r="B6" s="3"/>
      <c r="C6" s="3"/>
      <c r="D6" s="3"/>
      <c r="E6" s="3"/>
      <c r="F6" s="3"/>
      <c r="G6" s="3"/>
    </row>
    <row r="7" spans="1:255" ht="15" customHeight="1" x14ac:dyDescent="0.25">
      <c r="A7" s="3"/>
      <c r="B7" s="3"/>
      <c r="C7" s="3"/>
      <c r="D7" s="3"/>
      <c r="E7" s="3"/>
      <c r="F7" s="3"/>
      <c r="G7" s="3"/>
    </row>
    <row r="8" spans="1:255" ht="15" customHeight="1" x14ac:dyDescent="0.25">
      <c r="A8" s="3"/>
      <c r="B8" s="6"/>
      <c r="C8" s="7"/>
      <c r="D8" s="3"/>
      <c r="E8" s="7"/>
      <c r="F8" s="7"/>
      <c r="G8" s="7"/>
    </row>
    <row r="9" spans="1:255" s="62" customFormat="1" ht="27.75" customHeight="1" x14ac:dyDescent="0.25">
      <c r="A9" s="56"/>
      <c r="B9" s="8" t="s">
        <v>0</v>
      </c>
      <c r="C9" s="57" t="s">
        <v>119</v>
      </c>
      <c r="D9" s="58"/>
      <c r="E9" s="59" t="s">
        <v>81</v>
      </c>
      <c r="F9" s="60"/>
      <c r="G9" s="57">
        <v>700</v>
      </c>
      <c r="H9" s="61" t="s">
        <v>72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s="62" customFormat="1" ht="25.5" customHeight="1" x14ac:dyDescent="0.25">
      <c r="A10" s="56"/>
      <c r="B10" s="1" t="s">
        <v>1</v>
      </c>
      <c r="C10" s="67" t="s">
        <v>80</v>
      </c>
      <c r="D10" s="58"/>
      <c r="E10" s="63" t="s">
        <v>2</v>
      </c>
      <c r="F10" s="64"/>
      <c r="G10" s="57" t="s">
        <v>98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62" customFormat="1" ht="18" customHeight="1" x14ac:dyDescent="0.25">
      <c r="A11" s="56"/>
      <c r="B11" s="1" t="s">
        <v>3</v>
      </c>
      <c r="C11" s="57" t="s">
        <v>4</v>
      </c>
      <c r="D11" s="58"/>
      <c r="E11" s="63" t="s">
        <v>91</v>
      </c>
      <c r="F11" s="64"/>
      <c r="G11" s="57">
        <v>8000</v>
      </c>
      <c r="H11" s="61"/>
      <c r="I11" s="61" t="s">
        <v>72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62" customFormat="1" ht="14.25" customHeight="1" x14ac:dyDescent="0.25">
      <c r="A12" s="56"/>
      <c r="B12" s="1" t="s">
        <v>5</v>
      </c>
      <c r="C12" s="57" t="s">
        <v>6</v>
      </c>
      <c r="D12" s="58"/>
      <c r="E12" s="65" t="s">
        <v>7</v>
      </c>
      <c r="F12" s="66"/>
      <c r="G12" s="57">
        <f>(G9*G11)</f>
        <v>5600000</v>
      </c>
      <c r="H12" s="61" t="s">
        <v>72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62" customFormat="1" ht="15" customHeight="1" x14ac:dyDescent="0.25">
      <c r="A13" s="56"/>
      <c r="B13" s="1" t="s">
        <v>8</v>
      </c>
      <c r="C13" s="57" t="s">
        <v>65</v>
      </c>
      <c r="D13" s="58"/>
      <c r="E13" s="63" t="s">
        <v>9</v>
      </c>
      <c r="F13" s="64"/>
      <c r="G13" s="57" t="s">
        <v>94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s="62" customFormat="1" ht="15" x14ac:dyDescent="0.25">
      <c r="A14" s="56"/>
      <c r="B14" s="1" t="s">
        <v>10</v>
      </c>
      <c r="C14" s="67" t="s">
        <v>100</v>
      </c>
      <c r="D14" s="58"/>
      <c r="E14" s="63" t="s">
        <v>11</v>
      </c>
      <c r="F14" s="64"/>
      <c r="G14" s="67" t="s">
        <v>99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</row>
    <row r="15" spans="1:255" s="62" customFormat="1" ht="25.5" customHeight="1" x14ac:dyDescent="0.25">
      <c r="A15" s="56"/>
      <c r="B15" s="1" t="s">
        <v>12</v>
      </c>
      <c r="C15" s="67" t="s">
        <v>85</v>
      </c>
      <c r="D15" s="58"/>
      <c r="E15" s="68" t="s">
        <v>13</v>
      </c>
      <c r="F15" s="69"/>
      <c r="G15" s="67" t="s">
        <v>97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</row>
    <row r="16" spans="1:255" customFormat="1" ht="12" customHeight="1" x14ac:dyDescent="0.25">
      <c r="A16" s="70"/>
      <c r="B16" s="71"/>
      <c r="C16" s="72"/>
      <c r="D16" s="73"/>
      <c r="E16" s="74"/>
      <c r="F16" s="74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</row>
    <row r="17" spans="1:255" customFormat="1" ht="12" customHeight="1" x14ac:dyDescent="0.25">
      <c r="A17" s="77"/>
      <c r="B17" s="78" t="s">
        <v>14</v>
      </c>
      <c r="C17" s="79"/>
      <c r="D17" s="79"/>
      <c r="E17" s="79"/>
      <c r="F17" s="79"/>
      <c r="G17" s="79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</row>
    <row r="18" spans="1:255" customFormat="1" ht="12" customHeight="1" x14ac:dyDescent="0.25">
      <c r="A18" s="70"/>
      <c r="B18" s="80"/>
      <c r="C18" s="81"/>
      <c r="D18" s="81"/>
      <c r="E18" s="81"/>
      <c r="F18" s="82"/>
      <c r="G18" s="83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</row>
    <row r="19" spans="1:255" customFormat="1" ht="12" customHeight="1" x14ac:dyDescent="0.25">
      <c r="A19" s="84"/>
      <c r="B19" s="9" t="s">
        <v>15</v>
      </c>
      <c r="C19" s="10"/>
      <c r="D19" s="11"/>
      <c r="E19" s="11"/>
      <c r="F19" s="12"/>
      <c r="G19" s="8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</row>
    <row r="20" spans="1:255" customFormat="1" ht="23.25" customHeight="1" x14ac:dyDescent="0.25">
      <c r="A20" s="84"/>
      <c r="B20" s="13" t="s">
        <v>16</v>
      </c>
      <c r="C20" s="14" t="s">
        <v>17</v>
      </c>
      <c r="D20" s="14" t="s">
        <v>18</v>
      </c>
      <c r="E20" s="13" t="s">
        <v>19</v>
      </c>
      <c r="F20" s="14" t="s">
        <v>20</v>
      </c>
      <c r="G20" s="13" t="s">
        <v>21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</row>
    <row r="21" spans="1:255" s="92" customFormat="1" ht="12" customHeight="1" x14ac:dyDescent="0.25">
      <c r="A21" s="86"/>
      <c r="B21" s="87" t="s">
        <v>23</v>
      </c>
      <c r="C21" s="88" t="s">
        <v>22</v>
      </c>
      <c r="D21" s="88">
        <v>1</v>
      </c>
      <c r="E21" s="88" t="s">
        <v>85</v>
      </c>
      <c r="F21" s="89">
        <v>25000</v>
      </c>
      <c r="G21" s="90">
        <f>(D21*F21)</f>
        <v>25000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92" customFormat="1" ht="12" customHeight="1" x14ac:dyDescent="0.25">
      <c r="A22" s="86"/>
      <c r="B22" s="87" t="s">
        <v>118</v>
      </c>
      <c r="C22" s="88" t="s">
        <v>22</v>
      </c>
      <c r="D22" s="88">
        <v>4</v>
      </c>
      <c r="E22" s="88" t="s">
        <v>89</v>
      </c>
      <c r="F22" s="89">
        <v>25000</v>
      </c>
      <c r="G22" s="90">
        <f t="shared" ref="G22:G23" si="0">(D22*F22)</f>
        <v>100000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s="92" customFormat="1" ht="12" customHeight="1" x14ac:dyDescent="0.25">
      <c r="A23" s="86"/>
      <c r="B23" s="87" t="s">
        <v>67</v>
      </c>
      <c r="C23" s="88" t="s">
        <v>22</v>
      </c>
      <c r="D23" s="88">
        <v>32</v>
      </c>
      <c r="E23" s="88" t="s">
        <v>29</v>
      </c>
      <c r="F23" s="89">
        <v>25000</v>
      </c>
      <c r="G23" s="90">
        <f t="shared" si="0"/>
        <v>800000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customFormat="1" ht="11.25" customHeight="1" x14ac:dyDescent="0.25">
      <c r="A24" s="76"/>
      <c r="B24" s="93" t="s">
        <v>24</v>
      </c>
      <c r="C24" s="94"/>
      <c r="D24" s="94"/>
      <c r="E24" s="94"/>
      <c r="F24" s="95"/>
      <c r="G24" s="96">
        <f>SUM(G21:G23)</f>
        <v>925000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customFormat="1" ht="15.75" customHeight="1" x14ac:dyDescent="0.25">
      <c r="A25" s="84"/>
      <c r="B25" s="97"/>
      <c r="C25" s="98"/>
      <c r="D25" s="98"/>
      <c r="E25" s="98"/>
      <c r="F25" s="99"/>
      <c r="G25" s="99"/>
      <c r="H25" s="76"/>
      <c r="I25" s="76"/>
      <c r="J25" s="76"/>
      <c r="K25" s="100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customFormat="1" ht="12" customHeight="1" x14ac:dyDescent="0.25">
      <c r="A26" s="84"/>
      <c r="B26" s="9" t="s">
        <v>25</v>
      </c>
      <c r="C26" s="10"/>
      <c r="D26" s="11"/>
      <c r="E26" s="11"/>
      <c r="F26" s="12"/>
      <c r="G26" s="8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customFormat="1" ht="24" customHeight="1" x14ac:dyDescent="0.25">
      <c r="A27" s="84"/>
      <c r="B27" s="13" t="s">
        <v>16</v>
      </c>
      <c r="C27" s="14" t="s">
        <v>17</v>
      </c>
      <c r="D27" s="14" t="s">
        <v>18</v>
      </c>
      <c r="E27" s="13" t="s">
        <v>19</v>
      </c>
      <c r="F27" s="14" t="s">
        <v>20</v>
      </c>
      <c r="G27" s="13" t="s">
        <v>21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92" customFormat="1" ht="12" customHeight="1" x14ac:dyDescent="0.25">
      <c r="A28" s="86"/>
      <c r="B28" s="87"/>
      <c r="C28" s="88" t="s">
        <v>72</v>
      </c>
      <c r="D28" s="88"/>
      <c r="E28" s="88"/>
      <c r="F28" s="89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</row>
    <row r="29" spans="1:255" customFormat="1" ht="11.25" customHeight="1" x14ac:dyDescent="0.25">
      <c r="A29" s="76"/>
      <c r="B29" s="93" t="s">
        <v>26</v>
      </c>
      <c r="C29" s="94"/>
      <c r="D29" s="94"/>
      <c r="E29" s="94"/>
      <c r="F29" s="95"/>
      <c r="G29" s="96">
        <f>SUM(G28)</f>
        <v>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customFormat="1" ht="15.75" customHeight="1" x14ac:dyDescent="0.25">
      <c r="A30" s="84"/>
      <c r="B30" s="97"/>
      <c r="C30" s="98"/>
      <c r="D30" s="98"/>
      <c r="E30" s="98"/>
      <c r="F30" s="99"/>
      <c r="G30" s="99"/>
      <c r="H30" s="76"/>
      <c r="I30" s="76"/>
      <c r="J30" s="76"/>
      <c r="K30" s="100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customFormat="1" ht="12" customHeight="1" x14ac:dyDescent="0.25">
      <c r="A31" s="84"/>
      <c r="B31" s="9" t="s">
        <v>27</v>
      </c>
      <c r="C31" s="10"/>
      <c r="D31" s="11"/>
      <c r="E31" s="11"/>
      <c r="F31" s="12"/>
      <c r="G31" s="8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customFormat="1" ht="24" customHeight="1" x14ac:dyDescent="0.25">
      <c r="A32" s="84"/>
      <c r="B32" s="13" t="s">
        <v>16</v>
      </c>
      <c r="C32" s="14" t="s">
        <v>17</v>
      </c>
      <c r="D32" s="14" t="s">
        <v>18</v>
      </c>
      <c r="E32" s="13" t="s">
        <v>19</v>
      </c>
      <c r="F32" s="14" t="s">
        <v>20</v>
      </c>
      <c r="G32" s="13" t="s">
        <v>21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92" customFormat="1" ht="12" customHeight="1" x14ac:dyDescent="0.25">
      <c r="A33" s="86"/>
      <c r="B33" s="87" t="s">
        <v>30</v>
      </c>
      <c r="C33" s="88" t="s">
        <v>28</v>
      </c>
      <c r="D33" s="88">
        <v>1</v>
      </c>
      <c r="E33" s="88" t="s">
        <v>85</v>
      </c>
      <c r="F33" s="89">
        <v>94500</v>
      </c>
      <c r="G33" s="90">
        <f t="shared" ref="G33:G41" si="1">(D33*F33)</f>
        <v>94500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s="92" customFormat="1" ht="12" customHeight="1" x14ac:dyDescent="0.25">
      <c r="A34" s="86"/>
      <c r="B34" s="87" t="s">
        <v>75</v>
      </c>
      <c r="C34" s="88" t="s">
        <v>28</v>
      </c>
      <c r="D34" s="88">
        <v>2</v>
      </c>
      <c r="E34" s="88" t="s">
        <v>85</v>
      </c>
      <c r="F34" s="89">
        <v>36750</v>
      </c>
      <c r="G34" s="90">
        <f t="shared" si="1"/>
        <v>73500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s="92" customFormat="1" ht="12" customHeight="1" x14ac:dyDescent="0.25">
      <c r="A35" s="86"/>
      <c r="B35" s="87" t="s">
        <v>32</v>
      </c>
      <c r="C35" s="88" t="s">
        <v>28</v>
      </c>
      <c r="D35" s="88">
        <v>0.2</v>
      </c>
      <c r="E35" s="88" t="s">
        <v>85</v>
      </c>
      <c r="F35" s="89">
        <v>63000</v>
      </c>
      <c r="G35" s="90">
        <f t="shared" si="1"/>
        <v>12600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s="92" customFormat="1" ht="12" customHeight="1" x14ac:dyDescent="0.25">
      <c r="A36" s="86"/>
      <c r="B36" s="87" t="s">
        <v>66</v>
      </c>
      <c r="C36" s="88" t="s">
        <v>28</v>
      </c>
      <c r="D36" s="88">
        <v>0.25</v>
      </c>
      <c r="E36" s="88" t="s">
        <v>84</v>
      </c>
      <c r="F36" s="89">
        <v>336000</v>
      </c>
      <c r="G36" s="90">
        <f t="shared" si="1"/>
        <v>84000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s="92" customFormat="1" ht="12" customHeight="1" x14ac:dyDescent="0.25">
      <c r="A37" s="86"/>
      <c r="B37" s="87" t="s">
        <v>31</v>
      </c>
      <c r="C37" s="88" t="s">
        <v>28</v>
      </c>
      <c r="D37" s="88">
        <v>1</v>
      </c>
      <c r="E37" s="88" t="s">
        <v>86</v>
      </c>
      <c r="F37" s="89">
        <v>26250</v>
      </c>
      <c r="G37" s="90">
        <f t="shared" si="1"/>
        <v>26250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s="92" customFormat="1" ht="12" customHeight="1" x14ac:dyDescent="0.25">
      <c r="A38" s="86"/>
      <c r="B38" s="87" t="s">
        <v>33</v>
      </c>
      <c r="C38" s="88" t="s">
        <v>28</v>
      </c>
      <c r="D38" s="88">
        <v>1</v>
      </c>
      <c r="E38" s="88" t="s">
        <v>86</v>
      </c>
      <c r="F38" s="89">
        <v>26250</v>
      </c>
      <c r="G38" s="90">
        <f t="shared" si="1"/>
        <v>26250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255" s="92" customFormat="1" ht="12" customHeight="1" x14ac:dyDescent="0.25">
      <c r="A39" s="86"/>
      <c r="B39" s="87" t="s">
        <v>68</v>
      </c>
      <c r="C39" s="88" t="s">
        <v>28</v>
      </c>
      <c r="D39" s="88">
        <v>2</v>
      </c>
      <c r="E39" s="88" t="s">
        <v>90</v>
      </c>
      <c r="F39" s="89">
        <v>26250</v>
      </c>
      <c r="G39" s="90">
        <f t="shared" si="1"/>
        <v>52500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s="92" customFormat="1" ht="12" customHeight="1" x14ac:dyDescent="0.25">
      <c r="A40" s="86"/>
      <c r="B40" s="87" t="s">
        <v>111</v>
      </c>
      <c r="C40" s="88" t="s">
        <v>28</v>
      </c>
      <c r="D40" s="88">
        <v>1</v>
      </c>
      <c r="E40" s="88" t="s">
        <v>29</v>
      </c>
      <c r="F40" s="89">
        <v>26250</v>
      </c>
      <c r="G40" s="90">
        <f t="shared" si="1"/>
        <v>26250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s="92" customFormat="1" ht="12" customHeight="1" x14ac:dyDescent="0.25">
      <c r="A41" s="86"/>
      <c r="B41" s="87" t="s">
        <v>78</v>
      </c>
      <c r="C41" s="88" t="s">
        <v>28</v>
      </c>
      <c r="D41" s="88">
        <v>1</v>
      </c>
      <c r="E41" s="88" t="s">
        <v>29</v>
      </c>
      <c r="F41" s="89">
        <v>210000</v>
      </c>
      <c r="G41" s="90">
        <f t="shared" si="1"/>
        <v>210000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</row>
    <row r="42" spans="1:255" customFormat="1" ht="11.25" customHeight="1" x14ac:dyDescent="0.25">
      <c r="A42" s="76"/>
      <c r="B42" s="93" t="s">
        <v>34</v>
      </c>
      <c r="C42" s="94"/>
      <c r="D42" s="94"/>
      <c r="E42" s="94"/>
      <c r="F42" s="95"/>
      <c r="G42" s="96">
        <f>SUM(G33:G41)</f>
        <v>605850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customFormat="1" ht="15.75" customHeight="1" x14ac:dyDescent="0.25">
      <c r="A43" s="84"/>
      <c r="B43" s="97"/>
      <c r="C43" s="98"/>
      <c r="D43" s="98"/>
      <c r="E43" s="98"/>
      <c r="F43" s="99"/>
      <c r="G43" s="99"/>
      <c r="H43" s="76"/>
      <c r="I43" s="76"/>
      <c r="J43" s="76"/>
      <c r="K43" s="100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customFormat="1" ht="12" customHeight="1" x14ac:dyDescent="0.25">
      <c r="A44" s="84"/>
      <c r="B44" s="9" t="s">
        <v>35</v>
      </c>
      <c r="C44" s="10"/>
      <c r="D44" s="11"/>
      <c r="E44" s="11"/>
      <c r="F44" s="12"/>
      <c r="G44" s="8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customFormat="1" ht="24" customHeight="1" x14ac:dyDescent="0.25">
      <c r="A45" s="84"/>
      <c r="B45" s="13" t="s">
        <v>36</v>
      </c>
      <c r="C45" s="14" t="s">
        <v>37</v>
      </c>
      <c r="D45" s="14" t="s">
        <v>38</v>
      </c>
      <c r="E45" s="13" t="s">
        <v>19</v>
      </c>
      <c r="F45" s="14" t="s">
        <v>20</v>
      </c>
      <c r="G45" s="13" t="s">
        <v>21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92" customFormat="1" ht="12" customHeight="1" x14ac:dyDescent="0.25">
      <c r="A46" s="86"/>
      <c r="B46" s="115" t="s">
        <v>39</v>
      </c>
      <c r="C46" s="88"/>
      <c r="D46" s="88"/>
      <c r="E46" s="88"/>
      <c r="F46" s="89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</row>
    <row r="47" spans="1:255" s="92" customFormat="1" ht="12" customHeight="1" x14ac:dyDescent="0.25">
      <c r="A47" s="86"/>
      <c r="B47" s="87" t="s">
        <v>101</v>
      </c>
      <c r="C47" s="88" t="s">
        <v>41</v>
      </c>
      <c r="D47" s="88">
        <v>3000</v>
      </c>
      <c r="E47" s="88" t="s">
        <v>85</v>
      </c>
      <c r="F47" s="89">
        <v>500</v>
      </c>
      <c r="G47" s="90">
        <f>F47*D47</f>
        <v>1500000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</row>
    <row r="48" spans="1:255" s="92" customFormat="1" ht="12" customHeight="1" x14ac:dyDescent="0.25">
      <c r="A48" s="86"/>
      <c r="B48" s="115" t="s">
        <v>40</v>
      </c>
      <c r="C48" s="88"/>
      <c r="D48" s="88"/>
      <c r="E48" s="88"/>
      <c r="F48" s="89"/>
      <c r="G48" s="90" t="s">
        <v>72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</row>
    <row r="49" spans="1:255" s="92" customFormat="1" ht="12" customHeight="1" x14ac:dyDescent="0.25">
      <c r="A49" s="86"/>
      <c r="B49" s="87" t="s">
        <v>107</v>
      </c>
      <c r="C49" s="88" t="s">
        <v>41</v>
      </c>
      <c r="D49" s="88">
        <v>500</v>
      </c>
      <c r="E49" s="88" t="s">
        <v>85</v>
      </c>
      <c r="F49" s="89">
        <v>1280.8</v>
      </c>
      <c r="G49" s="90">
        <f>F49*D49</f>
        <v>640400</v>
      </c>
      <c r="H49" s="90"/>
      <c r="I49" s="91" t="s">
        <v>72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</row>
    <row r="50" spans="1:255" s="92" customFormat="1" ht="12" customHeight="1" x14ac:dyDescent="0.25">
      <c r="A50" s="86"/>
      <c r="B50" s="87" t="s">
        <v>102</v>
      </c>
      <c r="C50" s="88" t="s">
        <v>42</v>
      </c>
      <c r="D50" s="88">
        <v>500</v>
      </c>
      <c r="E50" s="88" t="s">
        <v>85</v>
      </c>
      <c r="F50" s="89">
        <v>1038</v>
      </c>
      <c r="G50" s="90">
        <f>(D50*F50)</f>
        <v>519000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</row>
    <row r="51" spans="1:255" s="92" customFormat="1" ht="12" customHeight="1" x14ac:dyDescent="0.25">
      <c r="A51" s="86"/>
      <c r="B51" s="115" t="s">
        <v>43</v>
      </c>
      <c r="C51" s="88"/>
      <c r="D51" s="88"/>
      <c r="E51" s="88"/>
      <c r="F51" s="89"/>
      <c r="G51" s="90"/>
      <c r="H51" s="91"/>
      <c r="I51" s="91"/>
      <c r="J51" s="91" t="s">
        <v>72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</row>
    <row r="52" spans="1:255" s="92" customFormat="1" ht="12" customHeight="1" x14ac:dyDescent="0.25">
      <c r="A52" s="86"/>
      <c r="B52" s="87" t="s">
        <v>108</v>
      </c>
      <c r="C52" s="88" t="s">
        <v>92</v>
      </c>
      <c r="D52" s="88">
        <v>1</v>
      </c>
      <c r="E52" s="88" t="s">
        <v>86</v>
      </c>
      <c r="F52" s="89">
        <v>37940</v>
      </c>
      <c r="G52" s="90">
        <f>(D52*F52)</f>
        <v>37940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</row>
    <row r="53" spans="1:255" s="92" customFormat="1" ht="12" customHeight="1" x14ac:dyDescent="0.25">
      <c r="A53" s="86"/>
      <c r="B53" s="115" t="s">
        <v>70</v>
      </c>
      <c r="C53" s="88"/>
      <c r="D53" s="88"/>
      <c r="E53" s="88"/>
      <c r="F53" s="89"/>
      <c r="G53" s="90"/>
      <c r="H53" s="91"/>
      <c r="I53" s="91"/>
      <c r="J53" s="91"/>
      <c r="K53" s="91" t="s">
        <v>72</v>
      </c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pans="1:255" s="92" customFormat="1" ht="12" customHeight="1" x14ac:dyDescent="0.25">
      <c r="A54" s="86"/>
      <c r="B54" s="87" t="s">
        <v>69</v>
      </c>
      <c r="C54" s="88" t="s">
        <v>41</v>
      </c>
      <c r="D54" s="88">
        <v>2</v>
      </c>
      <c r="E54" s="88" t="s">
        <v>86</v>
      </c>
      <c r="F54" s="89">
        <v>23020</v>
      </c>
      <c r="G54" s="90">
        <f>(D54*F54)</f>
        <v>46040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</row>
    <row r="55" spans="1:255" s="92" customFormat="1" ht="12" customHeight="1" x14ac:dyDescent="0.25">
      <c r="A55" s="86"/>
      <c r="B55" s="87" t="s">
        <v>79</v>
      </c>
      <c r="C55" s="88" t="s">
        <v>42</v>
      </c>
      <c r="D55" s="88">
        <v>1</v>
      </c>
      <c r="E55" s="88" t="s">
        <v>86</v>
      </c>
      <c r="F55" s="89">
        <v>17850</v>
      </c>
      <c r="G55" s="90">
        <f>F55*D55</f>
        <v>17850</v>
      </c>
      <c r="H55" s="91"/>
      <c r="I55" s="91" t="s">
        <v>72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</row>
    <row r="56" spans="1:255" s="92" customFormat="1" ht="12" customHeight="1" x14ac:dyDescent="0.25">
      <c r="A56" s="86"/>
      <c r="B56" s="87" t="s">
        <v>110</v>
      </c>
      <c r="C56" s="88" t="s">
        <v>92</v>
      </c>
      <c r="D56" s="88">
        <v>3</v>
      </c>
      <c r="E56" s="88" t="s">
        <v>29</v>
      </c>
      <c r="F56" s="89">
        <v>23660</v>
      </c>
      <c r="G56" s="90">
        <f>F56*D56</f>
        <v>70980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</row>
    <row r="57" spans="1:255" s="92" customFormat="1" ht="12" customHeight="1" x14ac:dyDescent="0.25">
      <c r="A57" s="86"/>
      <c r="B57" s="115" t="s">
        <v>44</v>
      </c>
      <c r="C57" s="88"/>
      <c r="D57" s="88"/>
      <c r="E57" s="88"/>
      <c r="F57" s="89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</row>
    <row r="58" spans="1:255" s="92" customFormat="1" ht="12" customHeight="1" x14ac:dyDescent="0.25">
      <c r="A58" s="86"/>
      <c r="B58" s="87" t="s">
        <v>103</v>
      </c>
      <c r="C58" s="88" t="s">
        <v>92</v>
      </c>
      <c r="D58" s="88">
        <v>0.5</v>
      </c>
      <c r="E58" s="88" t="s">
        <v>87</v>
      </c>
      <c r="F58" s="89">
        <v>47150</v>
      </c>
      <c r="G58" s="90">
        <f t="shared" ref="G58" si="2">D58*F58</f>
        <v>23575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</row>
    <row r="59" spans="1:255" s="92" customFormat="1" ht="12" customHeight="1" x14ac:dyDescent="0.25">
      <c r="A59" s="86"/>
      <c r="B59" s="87" t="s">
        <v>104</v>
      </c>
      <c r="C59" s="88" t="s">
        <v>92</v>
      </c>
      <c r="D59" s="88">
        <v>0.5</v>
      </c>
      <c r="E59" s="88" t="s">
        <v>87</v>
      </c>
      <c r="F59" s="89">
        <v>87417</v>
      </c>
      <c r="G59" s="90">
        <f t="shared" ref="G59" si="3">(D59*F59)</f>
        <v>43708.5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</row>
    <row r="60" spans="1:255" s="92" customFormat="1" ht="12" customHeight="1" x14ac:dyDescent="0.25">
      <c r="A60" s="86"/>
      <c r="B60" s="115" t="s">
        <v>46</v>
      </c>
      <c r="C60" s="88"/>
      <c r="D60" s="88"/>
      <c r="E60" s="88"/>
      <c r="F60" s="89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</row>
    <row r="61" spans="1:255" s="92" customFormat="1" ht="12" customHeight="1" x14ac:dyDescent="0.25">
      <c r="A61" s="86"/>
      <c r="B61" s="87" t="s">
        <v>109</v>
      </c>
      <c r="C61" s="88" t="s">
        <v>92</v>
      </c>
      <c r="D61" s="88">
        <v>20</v>
      </c>
      <c r="E61" s="88" t="s">
        <v>88</v>
      </c>
      <c r="F61" s="89">
        <v>3393.5</v>
      </c>
      <c r="G61" s="90">
        <f>+D61*F61</f>
        <v>67870</v>
      </c>
      <c r="H61" s="91" t="s">
        <v>72</v>
      </c>
      <c r="I61" s="91" t="s">
        <v>72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</row>
    <row r="62" spans="1:255" customFormat="1" ht="11.25" customHeight="1" x14ac:dyDescent="0.25">
      <c r="A62" s="76"/>
      <c r="B62" s="93" t="s">
        <v>45</v>
      </c>
      <c r="C62" s="94"/>
      <c r="D62" s="94"/>
      <c r="E62" s="94"/>
      <c r="F62" s="95"/>
      <c r="G62" s="96">
        <f>SUM(G47:G61)</f>
        <v>2967363.5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customFormat="1" ht="15.75" customHeight="1" x14ac:dyDescent="0.25">
      <c r="A63" s="84"/>
      <c r="B63" s="97"/>
      <c r="C63" s="98"/>
      <c r="D63" s="98"/>
      <c r="E63" s="98"/>
      <c r="F63" s="99"/>
      <c r="G63" s="99" t="s">
        <v>72</v>
      </c>
      <c r="H63" s="76"/>
      <c r="I63" s="76"/>
      <c r="J63" s="76"/>
      <c r="K63" s="100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customFormat="1" ht="12" customHeight="1" x14ac:dyDescent="0.25">
      <c r="A64" s="84"/>
      <c r="B64" s="9" t="s">
        <v>46</v>
      </c>
      <c r="C64" s="10"/>
      <c r="D64" s="11"/>
      <c r="E64" s="11"/>
      <c r="F64" s="12"/>
      <c r="G64" s="85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customFormat="1" ht="24" customHeight="1" x14ac:dyDescent="0.25">
      <c r="A65" s="84"/>
      <c r="B65" s="13" t="s">
        <v>47</v>
      </c>
      <c r="C65" s="14" t="s">
        <v>37</v>
      </c>
      <c r="D65" s="14" t="s">
        <v>38</v>
      </c>
      <c r="E65" s="13" t="s">
        <v>19</v>
      </c>
      <c r="F65" s="14" t="s">
        <v>20</v>
      </c>
      <c r="G65" s="13" t="s">
        <v>21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92" customFormat="1" ht="12" customHeight="1" x14ac:dyDescent="0.25">
      <c r="A66" s="86"/>
      <c r="B66" s="87" t="s">
        <v>71</v>
      </c>
      <c r="C66" s="88" t="s">
        <v>106</v>
      </c>
      <c r="D66" s="88">
        <v>700</v>
      </c>
      <c r="E66" s="88" t="s">
        <v>29</v>
      </c>
      <c r="F66" s="89">
        <v>282</v>
      </c>
      <c r="G66" s="90">
        <f>+D66*F66</f>
        <v>197400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</row>
    <row r="67" spans="1:255" s="92" customFormat="1" ht="12" customHeight="1" x14ac:dyDescent="0.25">
      <c r="A67" s="86"/>
      <c r="B67" s="87" t="s">
        <v>105</v>
      </c>
      <c r="C67" s="88" t="s">
        <v>92</v>
      </c>
      <c r="D67" s="88">
        <v>3</v>
      </c>
      <c r="E67" s="88" t="s">
        <v>93</v>
      </c>
      <c r="F67" s="89">
        <v>10454</v>
      </c>
      <c r="G67" s="90">
        <f t="shared" ref="G67:G69" si="4">+D67*F67</f>
        <v>31362</v>
      </c>
      <c r="H67" s="91"/>
      <c r="I67" s="91" t="s">
        <v>72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</row>
    <row r="68" spans="1:255" s="92" customFormat="1" ht="12" customHeight="1" x14ac:dyDescent="0.25">
      <c r="A68" s="86"/>
      <c r="B68" s="87" t="s">
        <v>76</v>
      </c>
      <c r="C68" s="88" t="s">
        <v>106</v>
      </c>
      <c r="D68" s="88">
        <v>1</v>
      </c>
      <c r="E68" s="88" t="s">
        <v>77</v>
      </c>
      <c r="F68" s="89">
        <v>200000</v>
      </c>
      <c r="G68" s="90">
        <f t="shared" si="4"/>
        <v>200000</v>
      </c>
      <c r="H68" s="91"/>
      <c r="I68" s="91" t="s">
        <v>72</v>
      </c>
      <c r="J68" s="91" t="s">
        <v>72</v>
      </c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</row>
    <row r="69" spans="1:255" s="92" customFormat="1" ht="12" customHeight="1" x14ac:dyDescent="0.25">
      <c r="A69" s="86"/>
      <c r="B69" s="87" t="s">
        <v>82</v>
      </c>
      <c r="C69" s="88" t="s">
        <v>106</v>
      </c>
      <c r="D69" s="88">
        <v>1</v>
      </c>
      <c r="E69" s="88" t="s">
        <v>117</v>
      </c>
      <c r="F69" s="89">
        <v>180000</v>
      </c>
      <c r="G69" s="90">
        <f t="shared" si="4"/>
        <v>180000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</row>
    <row r="70" spans="1:255" customFormat="1" ht="11.25" customHeight="1" x14ac:dyDescent="0.25">
      <c r="A70" s="76"/>
      <c r="B70" s="93" t="s">
        <v>48</v>
      </c>
      <c r="C70" s="94"/>
      <c r="D70" s="94"/>
      <c r="E70" s="94"/>
      <c r="F70" s="95"/>
      <c r="G70" s="96">
        <f>SUM(G66:G69)</f>
        <v>608762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customFormat="1" ht="11.25" customHeight="1" x14ac:dyDescent="0.25">
      <c r="A71" s="76"/>
      <c r="B71" s="101"/>
      <c r="C71" s="101"/>
      <c r="D71" s="101"/>
      <c r="E71" s="101"/>
      <c r="F71" s="102"/>
      <c r="G71" s="102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customFormat="1" ht="11.25" customHeight="1" x14ac:dyDescent="0.25">
      <c r="A72" s="76"/>
      <c r="B72" s="103" t="s">
        <v>49</v>
      </c>
      <c r="C72" s="104"/>
      <c r="D72" s="104"/>
      <c r="E72" s="104"/>
      <c r="F72" s="104"/>
      <c r="G72" s="105">
        <f>G24+G42+G62+G70+G29</f>
        <v>5106975.5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customFormat="1" ht="11.25" customHeight="1" x14ac:dyDescent="0.25">
      <c r="A73" s="76"/>
      <c r="B73" s="106" t="s">
        <v>50</v>
      </c>
      <c r="C73" s="107"/>
      <c r="D73" s="107"/>
      <c r="E73" s="107"/>
      <c r="F73" s="107"/>
      <c r="G73" s="108">
        <f>G72*0.05</f>
        <v>255348.77500000002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customFormat="1" ht="11.25" customHeight="1" x14ac:dyDescent="0.25">
      <c r="A74" s="76"/>
      <c r="B74" s="109" t="s">
        <v>51</v>
      </c>
      <c r="C74" s="110"/>
      <c r="D74" s="110"/>
      <c r="E74" s="110"/>
      <c r="F74" s="110"/>
      <c r="G74" s="111">
        <f>G73+G72</f>
        <v>5362324.2750000004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customFormat="1" ht="11.25" customHeight="1" x14ac:dyDescent="0.25">
      <c r="A75" s="76"/>
      <c r="B75" s="106" t="s">
        <v>52</v>
      </c>
      <c r="C75" s="107"/>
      <c r="D75" s="107"/>
      <c r="E75" s="107"/>
      <c r="F75" s="107"/>
      <c r="G75" s="108">
        <f>G12</f>
        <v>5600000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customFormat="1" ht="11.25" customHeight="1" x14ac:dyDescent="0.25">
      <c r="A76" s="76"/>
      <c r="B76" s="112" t="s">
        <v>53</v>
      </c>
      <c r="C76" s="113"/>
      <c r="D76" s="113"/>
      <c r="E76" s="113"/>
      <c r="F76" s="113"/>
      <c r="G76" s="114">
        <f>G75-G74</f>
        <v>237675.72499999963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ht="12.75" customHeight="1" x14ac:dyDescent="0.25">
      <c r="A77" s="15"/>
      <c r="B77" s="17" t="s">
        <v>95</v>
      </c>
      <c r="C77" s="18"/>
      <c r="D77" s="18"/>
      <c r="E77" s="18"/>
      <c r="F77" s="18"/>
      <c r="G77" s="19"/>
    </row>
    <row r="78" spans="1:255" ht="12" customHeight="1" thickBot="1" x14ac:dyDescent="0.3">
      <c r="A78" s="15"/>
      <c r="B78" s="20"/>
      <c r="C78" s="18"/>
      <c r="D78" s="18"/>
      <c r="E78" s="18"/>
      <c r="F78" s="18"/>
      <c r="G78" s="19"/>
    </row>
    <row r="79" spans="1:255" ht="12" customHeight="1" x14ac:dyDescent="0.25">
      <c r="A79" s="15"/>
      <c r="B79" s="21" t="s">
        <v>96</v>
      </c>
      <c r="C79" s="22"/>
      <c r="D79" s="22"/>
      <c r="E79" s="22"/>
      <c r="F79" s="23"/>
      <c r="G79" s="19"/>
    </row>
    <row r="80" spans="1:255" ht="12" customHeight="1" x14ac:dyDescent="0.25">
      <c r="A80" s="15"/>
      <c r="B80" s="24" t="s">
        <v>54</v>
      </c>
      <c r="C80" s="25"/>
      <c r="D80" s="25"/>
      <c r="E80" s="25"/>
      <c r="F80" s="26"/>
      <c r="G80" s="19"/>
    </row>
    <row r="81" spans="1:7" ht="12" customHeight="1" x14ac:dyDescent="0.25">
      <c r="A81" s="15"/>
      <c r="B81" s="24" t="s">
        <v>112</v>
      </c>
      <c r="C81" s="25"/>
      <c r="D81" s="25"/>
      <c r="E81" s="25"/>
      <c r="F81" s="26"/>
      <c r="G81" s="19"/>
    </row>
    <row r="82" spans="1:7" ht="12" customHeight="1" x14ac:dyDescent="0.25">
      <c r="A82" s="15"/>
      <c r="B82" s="24" t="s">
        <v>113</v>
      </c>
      <c r="C82" s="25"/>
      <c r="D82" s="25"/>
      <c r="E82" s="25"/>
      <c r="F82" s="26"/>
      <c r="G82" s="19"/>
    </row>
    <row r="83" spans="1:7" ht="12.75" customHeight="1" x14ac:dyDescent="0.25">
      <c r="A83" s="15"/>
      <c r="B83" s="24" t="s">
        <v>114</v>
      </c>
      <c r="C83" s="25"/>
      <c r="D83" s="25"/>
      <c r="E83" s="25"/>
      <c r="F83" s="26"/>
      <c r="G83" s="19"/>
    </row>
    <row r="84" spans="1:7" ht="12.75" customHeight="1" x14ac:dyDescent="0.25">
      <c r="A84" s="16"/>
      <c r="B84" s="24" t="s">
        <v>115</v>
      </c>
      <c r="C84" s="25"/>
      <c r="D84" s="25"/>
      <c r="E84" s="25"/>
      <c r="F84" s="26"/>
      <c r="G84" s="19"/>
    </row>
    <row r="85" spans="1:7" ht="12.75" customHeight="1" thickBot="1" x14ac:dyDescent="0.3">
      <c r="A85" s="15"/>
      <c r="B85" s="27" t="s">
        <v>116</v>
      </c>
      <c r="C85" s="28"/>
      <c r="D85" s="28"/>
      <c r="E85" s="28"/>
      <c r="F85" s="29"/>
      <c r="G85" s="19"/>
    </row>
    <row r="86" spans="1:7" ht="15" customHeight="1" thickBot="1" x14ac:dyDescent="0.3">
      <c r="A86" s="15"/>
      <c r="B86" s="20"/>
      <c r="C86" s="25"/>
      <c r="D86" s="25"/>
      <c r="E86" s="25"/>
      <c r="F86" s="25"/>
      <c r="G86" s="19"/>
    </row>
    <row r="87" spans="1:7" ht="12" customHeight="1" thickBot="1" x14ac:dyDescent="0.3">
      <c r="A87" s="15"/>
      <c r="B87" s="54" t="s">
        <v>55</v>
      </c>
      <c r="C87" s="55"/>
      <c r="D87" s="49"/>
      <c r="E87" s="30"/>
      <c r="F87" s="30"/>
      <c r="G87" s="19"/>
    </row>
    <row r="88" spans="1:7" ht="12" customHeight="1" x14ac:dyDescent="0.25">
      <c r="A88" s="15"/>
      <c r="B88" s="46" t="s">
        <v>47</v>
      </c>
      <c r="C88" s="47" t="s">
        <v>56</v>
      </c>
      <c r="D88" s="48" t="s">
        <v>57</v>
      </c>
      <c r="E88" s="30"/>
      <c r="F88" s="30"/>
      <c r="G88" s="19"/>
    </row>
    <row r="89" spans="1:7" ht="12" customHeight="1" x14ac:dyDescent="0.25">
      <c r="A89" s="15"/>
      <c r="B89" s="31" t="s">
        <v>58</v>
      </c>
      <c r="C89" s="32">
        <f>+G24</f>
        <v>925000</v>
      </c>
      <c r="D89" s="33">
        <f>(C89/C95)</f>
        <v>0.17249982518075149</v>
      </c>
      <c r="E89" s="30"/>
      <c r="F89" s="30"/>
      <c r="G89" s="19"/>
    </row>
    <row r="90" spans="1:7" ht="12" customHeight="1" x14ac:dyDescent="0.25">
      <c r="A90" s="15"/>
      <c r="B90" s="31" t="s">
        <v>59</v>
      </c>
      <c r="C90" s="34">
        <f>+G29</f>
        <v>0</v>
      </c>
      <c r="D90" s="33">
        <v>0</v>
      </c>
      <c r="E90" s="30"/>
      <c r="F90" s="30"/>
      <c r="G90" s="19"/>
    </row>
    <row r="91" spans="1:7" ht="12" customHeight="1" x14ac:dyDescent="0.25">
      <c r="A91" s="15"/>
      <c r="B91" s="31" t="s">
        <v>60</v>
      </c>
      <c r="C91" s="32">
        <f>+G42</f>
        <v>605850</v>
      </c>
      <c r="D91" s="33">
        <f>(C91/C95)</f>
        <v>0.11298272333595491</v>
      </c>
      <c r="E91" s="30"/>
      <c r="F91" s="30"/>
      <c r="G91" s="19"/>
    </row>
    <row r="92" spans="1:7" ht="12" customHeight="1" x14ac:dyDescent="0.25">
      <c r="A92" s="15"/>
      <c r="B92" s="31" t="s">
        <v>36</v>
      </c>
      <c r="C92" s="32">
        <f>+G62</f>
        <v>2967363.5</v>
      </c>
      <c r="D92" s="33">
        <f>(C92/C95)</f>
        <v>0.55337263242999224</v>
      </c>
      <c r="E92" s="30"/>
      <c r="F92" s="30"/>
      <c r="G92" s="19"/>
    </row>
    <row r="93" spans="1:7" ht="12" customHeight="1" x14ac:dyDescent="0.25">
      <c r="A93" s="15"/>
      <c r="B93" s="31" t="s">
        <v>61</v>
      </c>
      <c r="C93" s="35">
        <f>+G70</f>
        <v>608762</v>
      </c>
      <c r="D93" s="33">
        <f>(C93/C95)</f>
        <v>0.11352577143425366</v>
      </c>
      <c r="E93" s="36"/>
      <c r="F93" s="36"/>
      <c r="G93" s="19"/>
    </row>
    <row r="94" spans="1:7" ht="12.75" customHeight="1" x14ac:dyDescent="0.25">
      <c r="A94" s="15"/>
      <c r="B94" s="31" t="s">
        <v>62</v>
      </c>
      <c r="C94" s="35">
        <f>+G73</f>
        <v>255348.77500000002</v>
      </c>
      <c r="D94" s="33">
        <f>(C94/C95)</f>
        <v>4.7619047619047623E-2</v>
      </c>
      <c r="E94" s="36"/>
      <c r="F94" s="36"/>
      <c r="G94" s="19"/>
    </row>
    <row r="95" spans="1:7" ht="12" customHeight="1" thickBot="1" x14ac:dyDescent="0.3">
      <c r="A95" s="15"/>
      <c r="B95" s="37" t="s">
        <v>63</v>
      </c>
      <c r="C95" s="38">
        <f>SUM(C89:C94)</f>
        <v>5362324.2750000004</v>
      </c>
      <c r="D95" s="39">
        <f>SUM(D89:D94)</f>
        <v>1</v>
      </c>
      <c r="E95" s="36"/>
      <c r="F95" s="36"/>
      <c r="G95" s="19"/>
    </row>
    <row r="96" spans="1:7" ht="12.75" customHeight="1" x14ac:dyDescent="0.25">
      <c r="A96" s="15"/>
      <c r="B96" s="20"/>
      <c r="C96" s="18"/>
      <c r="D96" s="18"/>
      <c r="E96" s="18"/>
      <c r="F96" s="18"/>
      <c r="G96" s="19"/>
    </row>
    <row r="97" spans="1:7" ht="12" customHeight="1" thickBot="1" x14ac:dyDescent="0.3">
      <c r="A97" s="15"/>
      <c r="B97" s="2"/>
      <c r="C97" s="18"/>
      <c r="D97" s="18"/>
      <c r="E97" s="18"/>
      <c r="F97" s="18"/>
      <c r="G97" s="19"/>
    </row>
    <row r="98" spans="1:7" ht="12" customHeight="1" thickBot="1" x14ac:dyDescent="0.3">
      <c r="A98" s="16"/>
      <c r="B98" s="50"/>
      <c r="C98" s="51" t="s">
        <v>83</v>
      </c>
      <c r="D98" s="52"/>
      <c r="E98" s="53"/>
      <c r="F98" s="36"/>
      <c r="G98" s="40"/>
    </row>
    <row r="99" spans="1:7" ht="12.75" customHeight="1" x14ac:dyDescent="0.25">
      <c r="A99" s="15"/>
      <c r="B99" s="41" t="s">
        <v>73</v>
      </c>
      <c r="C99" s="42">
        <v>600</v>
      </c>
      <c r="D99" s="42">
        <v>700</v>
      </c>
      <c r="E99" s="43">
        <v>800</v>
      </c>
      <c r="F99" s="44"/>
      <c r="G99" s="40"/>
    </row>
    <row r="100" spans="1:7" ht="15.6" customHeight="1" thickBot="1" x14ac:dyDescent="0.3">
      <c r="A100" s="15"/>
      <c r="B100" s="37" t="s">
        <v>74</v>
      </c>
      <c r="C100" s="38">
        <f>(G74/C99)</f>
        <v>8937.2071250000008</v>
      </c>
      <c r="D100" s="38">
        <f>(G74/D99)</f>
        <v>7660.4632500000007</v>
      </c>
      <c r="E100" s="45">
        <f>(G74/E99)</f>
        <v>6702.9053437500006</v>
      </c>
      <c r="F100" s="44"/>
      <c r="G100" s="25"/>
    </row>
    <row r="101" spans="1:7" ht="11.25" customHeight="1" x14ac:dyDescent="0.25">
      <c r="A101" s="15"/>
      <c r="B101" s="17" t="s">
        <v>64</v>
      </c>
      <c r="C101" s="25"/>
      <c r="D101" s="25"/>
      <c r="E101" s="25"/>
      <c r="F101" s="25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CUARESMERA</vt:lpstr>
      <vt:lpstr>'PAPA CUARESMERA'!Área_de_impresión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2022-06-20T17:06:10Z</cp:lastPrinted>
  <dcterms:created xsi:type="dcterms:W3CDTF">2020-11-27T12:49:26Z</dcterms:created>
  <dcterms:modified xsi:type="dcterms:W3CDTF">2023-02-13T11:21:03Z</dcterms:modified>
</cp:coreProperties>
</file>