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LECHUGA" sheetId="1" r:id="rId1"/>
  </sheets>
  <definedNames>
    <definedName name="_xlnm.Print_Area" localSheetId="0">LECHUGA!$A$1:$F$90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26" i="1"/>
  <c r="F58" i="1" l="1"/>
  <c r="F38" i="1"/>
  <c r="F53" i="1" l="1"/>
  <c r="F52" i="1"/>
  <c r="F50" i="1" l="1"/>
  <c r="F44" i="1" l="1"/>
  <c r="F20" i="1"/>
  <c r="F21" i="1"/>
  <c r="F36" i="1"/>
  <c r="F37" i="1"/>
  <c r="F46" i="1"/>
  <c r="F47" i="1"/>
  <c r="F49" i="1"/>
  <c r="F59" i="1"/>
  <c r="F32" i="1"/>
  <c r="B80" i="1" s="1"/>
  <c r="F11" i="1"/>
  <c r="F65" i="1" s="1"/>
  <c r="F27" i="1" l="1"/>
  <c r="F54" i="1"/>
  <c r="B82" i="1" s="1"/>
  <c r="F60" i="1"/>
  <c r="B83" i="1" s="1"/>
  <c r="F39" i="1"/>
  <c r="B81" i="1" s="1"/>
  <c r="F62" i="1" l="1"/>
  <c r="F63" i="1" s="1"/>
  <c r="B84" i="1" s="1"/>
  <c r="B79" i="1"/>
  <c r="B85" i="1" l="1"/>
  <c r="C79" i="1" s="1"/>
  <c r="F64" i="1"/>
  <c r="D89" i="1" s="1"/>
  <c r="C81" i="1" l="1"/>
  <c r="C84" i="1"/>
  <c r="C83" i="1"/>
  <c r="C82" i="1"/>
  <c r="B89" i="1"/>
  <c r="C89" i="1"/>
  <c r="F66" i="1"/>
  <c r="C85" i="1" l="1"/>
</calcChain>
</file>

<file path=xl/sharedStrings.xml><?xml version="1.0" encoding="utf-8"?>
<sst xmlns="http://schemas.openxmlformats.org/spreadsheetml/2006/main" count="153" uniqueCount="110">
  <si>
    <t>RUBRO O CULTIVO</t>
  </si>
  <si>
    <t>Lechuga</t>
  </si>
  <si>
    <t>VARIEDAD</t>
  </si>
  <si>
    <t>FECHA ESTIMADA  PRECIO VENTA</t>
  </si>
  <si>
    <t>Septiembre - Octubre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</si>
  <si>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</si>
  <si>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</si>
  <si>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</si>
  <si>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</si>
  <si>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</si>
  <si>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</si>
  <si>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</si>
  <si>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</si>
  <si>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</si>
  <si>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</si>
  <si>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</si>
  <si>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</si>
  <si>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</si>
  <si>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</si>
  <si>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Heladas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</si>
  <si>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</si>
  <si>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</si>
  <si>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</si>
  <si>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</si>
  <si>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</si>
  <si>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</si>
  <si>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</si>
  <si>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</si>
  <si>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</si>
  <si>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Ago </t>
  </si>
  <si>
    <t>Plantación</t>
  </si>
  <si>
    <t>Trazado Regueros</t>
  </si>
  <si>
    <t>Aplicación Agroquimicos</t>
  </si>
  <si>
    <t xml:space="preserve">Sept </t>
  </si>
  <si>
    <t>Control de Malezas</t>
  </si>
  <si>
    <t xml:space="preserve">Oct </t>
  </si>
  <si>
    <t>Riego</t>
  </si>
  <si>
    <t>Oct - Nov</t>
  </si>
  <si>
    <t>Cosecha</t>
  </si>
  <si>
    <t>JORNADAS ANIMAL</t>
  </si>
  <si>
    <t>n/a</t>
  </si>
  <si>
    <t>Subtotal Jornadas Animal</t>
  </si>
  <si>
    <t>MAQUINARIA</t>
  </si>
  <si>
    <t>Aradura</t>
  </si>
  <si>
    <t xml:space="preserve">Jul </t>
  </si>
  <si>
    <t>Rastraje</t>
  </si>
  <si>
    <t>Subtotal Costo Maquinaria</t>
  </si>
  <si>
    <t>INSUMOS</t>
  </si>
  <si>
    <t>Insumos</t>
  </si>
  <si>
    <t>Unidad (Kg/l/u)</t>
  </si>
  <si>
    <t>PLANTAS</t>
  </si>
  <si>
    <t>plantas</t>
  </si>
  <si>
    <t>FERTILIZANTES</t>
  </si>
  <si>
    <t>kg</t>
  </si>
  <si>
    <t>FUNGICIDAS</t>
  </si>
  <si>
    <t xml:space="preserve">lt </t>
  </si>
  <si>
    <t>INSECTICIDAS</t>
  </si>
  <si>
    <t>Subtotal Insumos</t>
  </si>
  <si>
    <t>OTROS</t>
  </si>
  <si>
    <t>Item</t>
  </si>
  <si>
    <t xml:space="preserve">unidad 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</si>
  <si>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</si>
  <si>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</si>
  <si>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</si>
  <si>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</si>
  <si>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</si>
  <si>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</si>
  <si>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</si>
  <si>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</si>
  <si>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</si>
  <si>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</si>
  <si>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</si>
  <si>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</si>
  <si>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</si>
  <si>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</si>
  <si>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</si>
  <si>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</si>
  <si>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</si>
  <si>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</si>
  <si>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</si>
  <si>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</si>
  <si>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</si>
  <si>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</si>
  <si>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</si>
  <si>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Sierra Morena</t>
  </si>
  <si>
    <t>Aplicación fertilizantes</t>
  </si>
  <si>
    <t>Sep-Nov</t>
  </si>
  <si>
    <t>Rotofresadora</t>
  </si>
  <si>
    <t>Sep-Oct</t>
  </si>
  <si>
    <t>Bellis</t>
  </si>
  <si>
    <t>Oct</t>
  </si>
  <si>
    <t>Cajas</t>
  </si>
  <si>
    <t xml:space="preserve">jm </t>
  </si>
  <si>
    <t>Plantas Lechuga</t>
  </si>
  <si>
    <t>Karate Zeon</t>
  </si>
  <si>
    <t>Troya 4 EC</t>
  </si>
  <si>
    <t>Score 250 EC</t>
  </si>
  <si>
    <t>Dec</t>
  </si>
  <si>
    <t>Oct-Nov</t>
  </si>
  <si>
    <t>RENDIMIENTO (Unidad/Há.)</t>
  </si>
  <si>
    <t>PRECIO ESPERADO ($/Unidad)</t>
  </si>
  <si>
    <t>COSTO TOTAL/Há</t>
  </si>
  <si>
    <t>Rendimiento (Unidad/ Há)</t>
  </si>
  <si>
    <t>Costo unitario (Unidad) (*)</t>
  </si>
  <si>
    <t>Subtotal Mano de Obra</t>
  </si>
  <si>
    <t>Mezcla Hortalicera</t>
  </si>
  <si>
    <t>Super Fosfato Triple</t>
  </si>
  <si>
    <t>$/Há</t>
  </si>
  <si>
    <t>Cantidad / Há</t>
  </si>
  <si>
    <t>ESCENARIOS COSTO UNITARIO  ($/Unidad)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</si>
</sst>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4" fontId="11" fillId="0" borderId="0" applyFont="0" applyFill="0" applyBorder="0" applyAlignment="0" applyProtection="0"/>
  </cellStyleXfs>
  <cellXfs count="152">
    <xf numFmtId="0" fontId="0" fillId="0" borderId="0" xfId="0"/>
    <xf numFmtId="0" fontId="1" fillId="2" borderId="5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justify" vertical="center" wrapText="1"/>
    </xf>
    <xf numFmtId="166" fontId="1" fillId="10" borderId="3" xfId="0" applyNumberFormat="1" applyFont="1" applyFill="1" applyBorder="1" applyAlignment="1">
      <alignment horizontal="justify" vertical="center" wrapText="1"/>
    </xf>
    <xf numFmtId="49" fontId="1" fillId="2" borderId="44" xfId="0" applyNumberFormat="1" applyFont="1" applyFill="1" applyBorder="1" applyAlignment="1">
      <alignment horizontal="justify" vertical="center" wrapText="1"/>
    </xf>
    <xf numFmtId="166" fontId="1" fillId="2" borderId="3" xfId="0" applyNumberFormat="1" applyFont="1" applyFill="1" applyBorder="1" applyAlignment="1">
      <alignment horizontal="justify" vertical="center" wrapText="1"/>
    </xf>
    <xf numFmtId="14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3" xfId="0" applyNumberFormat="1" applyFont="1" applyFill="1" applyBorder="1" applyAlignment="1">
      <alignment horizontal="justify" vertical="center" wrapText="1"/>
    </xf>
    <xf numFmtId="166" fontId="3" fillId="3" borderId="3" xfId="0" applyNumberFormat="1" applyFont="1" applyFill="1" applyBorder="1" applyAlignment="1">
      <alignment horizontal="justify" vertical="center" wrapText="1"/>
    </xf>
    <xf numFmtId="3" fontId="1" fillId="2" borderId="7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166" fontId="1" fillId="2" borderId="9" xfId="0" applyNumberFormat="1" applyFont="1" applyFill="1" applyBorder="1" applyAlignment="1">
      <alignment horizontal="justify" vertical="center" wrapText="1"/>
    </xf>
    <xf numFmtId="166" fontId="3" fillId="3" borderId="9" xfId="0" applyNumberFormat="1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3" fontId="1" fillId="2" borderId="11" xfId="0" applyNumberFormat="1" applyFont="1" applyFill="1" applyBorder="1" applyAlignment="1">
      <alignment horizontal="justify" vertical="center" wrapText="1"/>
    </xf>
    <xf numFmtId="49" fontId="2" fillId="3" borderId="8" xfId="0" applyNumberFormat="1" applyFont="1" applyFill="1" applyBorder="1" applyAlignment="1">
      <alignment horizontal="justify" vertical="center" wrapText="1"/>
    </xf>
    <xf numFmtId="49" fontId="1" fillId="10" borderId="3" xfId="0" applyNumberFormat="1" applyFont="1" applyFill="1" applyBorder="1" applyAlignment="1">
      <alignment horizontal="justify" vertical="center" wrapText="1"/>
    </xf>
    <xf numFmtId="0" fontId="1" fillId="10" borderId="3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 wrapText="1"/>
    </xf>
    <xf numFmtId="166" fontId="1" fillId="10" borderId="0" xfId="0" applyNumberFormat="1" applyFont="1" applyFill="1" applyAlignment="1">
      <alignment horizontal="justify" vertical="center" wrapText="1"/>
    </xf>
    <xf numFmtId="0" fontId="1" fillId="10" borderId="0" xfId="0" applyFont="1" applyFill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justify" vertical="center" wrapText="1"/>
    </xf>
    <xf numFmtId="0" fontId="6" fillId="0" borderId="3" xfId="0" applyNumberFormat="1" applyFont="1" applyFill="1" applyBorder="1" applyAlignment="1">
      <alignment horizontal="justify" vertical="center" wrapText="1"/>
    </xf>
    <xf numFmtId="166" fontId="6" fillId="0" borderId="3" xfId="0" applyNumberFormat="1" applyFont="1" applyFill="1" applyBorder="1" applyAlignment="1">
      <alignment horizontal="justify" vertical="center" wrapText="1"/>
    </xf>
    <xf numFmtId="166" fontId="6" fillId="0" borderId="39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49" fontId="6" fillId="0" borderId="42" xfId="0" applyNumberFormat="1" applyFont="1" applyFill="1" applyBorder="1" applyAlignment="1">
      <alignment horizontal="justify" vertical="center" wrapText="1"/>
    </xf>
    <xf numFmtId="49" fontId="6" fillId="0" borderId="43" xfId="0" applyNumberFormat="1" applyFont="1" applyFill="1" applyBorder="1" applyAlignment="1">
      <alignment horizontal="justify" vertical="center" wrapText="1"/>
    </xf>
    <xf numFmtId="0" fontId="6" fillId="0" borderId="43" xfId="0" applyNumberFormat="1" applyFont="1" applyFill="1" applyBorder="1" applyAlignment="1">
      <alignment horizontal="justify" vertical="center" wrapText="1"/>
    </xf>
    <xf numFmtId="166" fontId="6" fillId="0" borderId="43" xfId="0" applyNumberFormat="1" applyFont="1" applyFill="1" applyBorder="1" applyAlignment="1">
      <alignment horizontal="justify" vertical="center" wrapText="1"/>
    </xf>
    <xf numFmtId="166" fontId="6" fillId="0" borderId="40" xfId="0" applyNumberFormat="1" applyFont="1" applyFill="1" applyBorder="1" applyAlignment="1">
      <alignment horizontal="justify" vertical="center" wrapText="1"/>
    </xf>
    <xf numFmtId="49" fontId="6" fillId="0" borderId="39" xfId="0" applyNumberFormat="1" applyFont="1" applyFill="1" applyBorder="1" applyAlignment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49" fontId="6" fillId="10" borderId="40" xfId="0" applyNumberFormat="1" applyFont="1" applyFill="1" applyBorder="1" applyAlignment="1">
      <alignment horizontal="justify" vertical="center" wrapText="1"/>
    </xf>
    <xf numFmtId="0" fontId="6" fillId="10" borderId="40" xfId="0" applyNumberFormat="1" applyFont="1" applyFill="1" applyBorder="1" applyAlignment="1">
      <alignment horizontal="justify" vertical="center" wrapText="1"/>
    </xf>
    <xf numFmtId="166" fontId="6" fillId="10" borderId="40" xfId="0" applyNumberFormat="1" applyFont="1" applyFill="1" applyBorder="1" applyAlignment="1">
      <alignment horizontal="justify" vertical="center" wrapText="1"/>
    </xf>
    <xf numFmtId="166" fontId="2" fillId="5" borderId="15" xfId="0" applyNumberFormat="1" applyFont="1" applyFill="1" applyBorder="1" applyAlignment="1">
      <alignment horizontal="justify" vertical="center" wrapText="1"/>
    </xf>
    <xf numFmtId="166" fontId="2" fillId="3" borderId="16" xfId="0" applyNumberFormat="1" applyFont="1" applyFill="1" applyBorder="1" applyAlignment="1">
      <alignment horizontal="justify" vertical="center" wrapText="1"/>
    </xf>
    <xf numFmtId="166" fontId="2" fillId="5" borderId="16" xfId="0" applyNumberFormat="1" applyFont="1" applyFill="1" applyBorder="1" applyAlignment="1">
      <alignment horizontal="justify" vertical="center" wrapText="1"/>
    </xf>
    <xf numFmtId="166" fontId="2" fillId="6" borderId="17" xfId="0" applyNumberFormat="1" applyFont="1" applyFill="1" applyBorder="1" applyAlignment="1">
      <alignment horizontal="justify" vertical="center" wrapText="1"/>
    </xf>
    <xf numFmtId="49" fontId="1" fillId="2" borderId="13" xfId="0" applyNumberFormat="1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165" fontId="2" fillId="2" borderId="13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7" borderId="13" xfId="0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5" fillId="8" borderId="14" xfId="0" applyNumberFormat="1" applyFont="1" applyFill="1" applyBorder="1" applyAlignment="1">
      <alignment horizontal="justify" vertical="center" wrapText="1"/>
    </xf>
    <xf numFmtId="49" fontId="1" fillId="8" borderId="19" xfId="0" applyNumberFormat="1" applyFont="1" applyFill="1" applyBorder="1" applyAlignment="1">
      <alignment horizontal="justify" vertical="center" wrapText="1"/>
    </xf>
    <xf numFmtId="49" fontId="5" fillId="2" borderId="20" xfId="0" applyNumberFormat="1" applyFont="1" applyFill="1" applyBorder="1" applyAlignment="1">
      <alignment horizontal="justify" vertical="center" wrapText="1"/>
    </xf>
    <xf numFmtId="9" fontId="1" fillId="2" borderId="21" xfId="0" applyNumberFormat="1" applyFont="1" applyFill="1" applyBorder="1" applyAlignment="1">
      <alignment horizontal="justify" vertical="center" wrapText="1"/>
    </xf>
    <xf numFmtId="0" fontId="2" fillId="7" borderId="13" xfId="0" applyFont="1" applyFill="1" applyBorder="1" applyAlignment="1">
      <alignment horizontal="justify" vertical="center" wrapText="1"/>
    </xf>
    <xf numFmtId="49" fontId="5" fillId="8" borderId="22" xfId="0" applyNumberFormat="1" applyFont="1" applyFill="1" applyBorder="1" applyAlignment="1">
      <alignment horizontal="justify" vertical="center" wrapText="1"/>
    </xf>
    <xf numFmtId="164" fontId="5" fillId="8" borderId="23" xfId="1" applyFont="1" applyFill="1" applyBorder="1" applyAlignment="1">
      <alignment horizontal="justify" vertical="center" wrapText="1"/>
    </xf>
    <xf numFmtId="9" fontId="5" fillId="8" borderId="24" xfId="0" applyNumberFormat="1" applyFont="1" applyFill="1" applyBorder="1" applyAlignment="1">
      <alignment horizontal="justify" vertical="center" wrapText="1"/>
    </xf>
    <xf numFmtId="0" fontId="2" fillId="7" borderId="12" xfId="0" applyFont="1" applyFill="1" applyBorder="1" applyAlignment="1">
      <alignment horizontal="justify" vertical="center" wrapText="1"/>
    </xf>
    <xf numFmtId="49" fontId="5" fillId="8" borderId="36" xfId="0" applyNumberFormat="1" applyFont="1" applyFill="1" applyBorder="1" applyAlignment="1">
      <alignment horizontal="justify" vertical="center" wrapText="1"/>
    </xf>
    <xf numFmtId="164" fontId="5" fillId="8" borderId="37" xfId="1" applyFont="1" applyFill="1" applyBorder="1" applyAlignment="1">
      <alignment horizontal="justify" vertical="center" wrapText="1"/>
    </xf>
    <xf numFmtId="164" fontId="5" fillId="8" borderId="38" xfId="1" applyFont="1" applyFill="1" applyBorder="1" applyAlignment="1">
      <alignment horizontal="justify" vertical="center" wrapText="1"/>
    </xf>
    <xf numFmtId="0" fontId="5" fillId="7" borderId="13" xfId="0" applyFont="1" applyFill="1" applyBorder="1" applyAlignment="1">
      <alignment horizontal="justify" vertical="center" wrapText="1"/>
    </xf>
    <xf numFmtId="165" fontId="5" fillId="2" borderId="13" xfId="0" applyNumberFormat="1" applyFont="1" applyFill="1" applyBorder="1" applyAlignment="1">
      <alignment horizontal="justify" vertical="center" wrapText="1"/>
    </xf>
    <xf numFmtId="17" fontId="1" fillId="2" borderId="44" xfId="0" applyNumberFormat="1" applyFont="1" applyFill="1" applyBorder="1" applyAlignment="1">
      <alignment horizontal="justify" vertical="center" wrapText="1"/>
    </xf>
    <xf numFmtId="0" fontId="1" fillId="2" borderId="54" xfId="0" applyFont="1" applyFill="1" applyBorder="1" applyAlignment="1">
      <alignment horizontal="justify" vertical="center" wrapText="1"/>
    </xf>
    <xf numFmtId="0" fontId="1" fillId="2" borderId="55" xfId="0" applyFont="1" applyFill="1" applyBorder="1" applyAlignment="1">
      <alignment horizontal="justify" vertical="center" wrapText="1"/>
    </xf>
    <xf numFmtId="49" fontId="2" fillId="3" borderId="40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0" fontId="1" fillId="2" borderId="56" xfId="0" applyFont="1" applyFill="1" applyBorder="1" applyAlignment="1">
      <alignment horizontal="justify" vertical="center" wrapText="1"/>
    </xf>
    <xf numFmtId="0" fontId="1" fillId="2" borderId="57" xfId="0" applyFont="1" applyFill="1" applyBorder="1" applyAlignment="1">
      <alignment horizontal="justify" vertical="center" wrapText="1"/>
    </xf>
    <xf numFmtId="3" fontId="1" fillId="2" borderId="57" xfId="0" applyNumberFormat="1" applyFont="1" applyFill="1" applyBorder="1" applyAlignment="1">
      <alignment horizontal="justify" vertical="center" wrapText="1"/>
    </xf>
    <xf numFmtId="49" fontId="6" fillId="0" borderId="40" xfId="0" applyNumberFormat="1" applyFont="1" applyFill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justify" vertical="center" wrapText="1"/>
    </xf>
    <xf numFmtId="166" fontId="3" fillId="3" borderId="40" xfId="0" applyNumberFormat="1" applyFont="1" applyFill="1" applyBorder="1" applyAlignment="1">
      <alignment horizontal="justify" vertical="center" wrapText="1"/>
    </xf>
    <xf numFmtId="0" fontId="1" fillId="2" borderId="58" xfId="0" applyFont="1" applyFill="1" applyBorder="1" applyAlignment="1">
      <alignment horizontal="justify" vertical="center" wrapText="1"/>
    </xf>
    <xf numFmtId="3" fontId="1" fillId="2" borderId="58" xfId="0" applyNumberFormat="1" applyFont="1" applyFill="1" applyBorder="1" applyAlignment="1">
      <alignment horizontal="justify" vertical="center" wrapText="1"/>
    </xf>
    <xf numFmtId="49" fontId="7" fillId="5" borderId="40" xfId="0" applyNumberFormat="1" applyFont="1" applyFill="1" applyBorder="1" applyAlignment="1">
      <alignment horizontal="justify" vertical="center" wrapText="1"/>
    </xf>
    <xf numFmtId="49" fontId="10" fillId="0" borderId="42" xfId="0" applyNumberFormat="1" applyFont="1" applyFill="1" applyBorder="1" applyAlignment="1">
      <alignment horizontal="justify" vertical="center" wrapText="1"/>
    </xf>
    <xf numFmtId="49" fontId="10" fillId="0" borderId="43" xfId="0" applyNumberFormat="1" applyFont="1" applyFill="1" applyBorder="1" applyAlignment="1">
      <alignment horizontal="justify" vertical="center" wrapText="1"/>
    </xf>
    <xf numFmtId="49" fontId="10" fillId="0" borderId="53" xfId="0" applyNumberFormat="1" applyFont="1" applyFill="1" applyBorder="1" applyAlignment="1">
      <alignment horizontal="justify" vertical="center" wrapText="1"/>
    </xf>
    <xf numFmtId="49" fontId="1" fillId="2" borderId="31" xfId="0" applyNumberFormat="1" applyFont="1" applyFill="1" applyBorder="1" applyAlignment="1">
      <alignment horizontal="justify" vertical="center" wrapText="1"/>
    </xf>
    <xf numFmtId="49" fontId="1" fillId="2" borderId="13" xfId="0" applyNumberFormat="1" applyFont="1" applyFill="1" applyBorder="1" applyAlignment="1">
      <alignment horizontal="justify" vertical="center" wrapText="1"/>
    </xf>
    <xf numFmtId="49" fontId="1" fillId="2" borderId="32" xfId="0" applyNumberFormat="1" applyFont="1" applyFill="1" applyBorder="1" applyAlignment="1">
      <alignment horizontal="justify" vertical="center" wrapText="1"/>
    </xf>
    <xf numFmtId="49" fontId="2" fillId="5" borderId="50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4" fillId="3" borderId="3" xfId="0" applyNumberFormat="1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49" fontId="10" fillId="0" borderId="44" xfId="0" applyNumberFormat="1" applyFont="1" applyFill="1" applyBorder="1" applyAlignment="1">
      <alignment horizontal="justify" vertical="center" wrapText="1"/>
    </xf>
    <xf numFmtId="49" fontId="2" fillId="5" borderId="47" xfId="0" applyNumberFormat="1" applyFont="1" applyFill="1" applyBorder="1" applyAlignment="1">
      <alignment horizontal="justify" vertical="center" wrapText="1"/>
    </xf>
    <xf numFmtId="49" fontId="2" fillId="5" borderId="48" xfId="0" applyNumberFormat="1" applyFont="1" applyFill="1" applyBorder="1" applyAlignment="1">
      <alignment horizontal="justify" vertical="center" wrapText="1"/>
    </xf>
    <xf numFmtId="49" fontId="2" fillId="5" borderId="49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3" fillId="3" borderId="42" xfId="0" applyNumberFormat="1" applyFont="1" applyFill="1" applyBorder="1" applyAlignment="1">
      <alignment horizontal="left" vertical="center" wrapText="1"/>
    </xf>
    <xf numFmtId="49" fontId="3" fillId="3" borderId="43" xfId="0" applyNumberFormat="1" applyFont="1" applyFill="1" applyBorder="1" applyAlignment="1">
      <alignment horizontal="left" vertical="center" wrapText="1"/>
    </xf>
    <xf numFmtId="49" fontId="3" fillId="3" borderId="44" xfId="0" applyNumberFormat="1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49" fontId="1" fillId="2" borderId="42" xfId="0" applyNumberFormat="1" applyFont="1" applyFill="1" applyBorder="1" applyAlignment="1">
      <alignment horizontal="justify" vertical="center" wrapText="1"/>
    </xf>
    <xf numFmtId="49" fontId="1" fillId="2" borderId="44" xfId="0" applyNumberFormat="1" applyFont="1" applyFill="1" applyBorder="1" applyAlignment="1">
      <alignment horizontal="justify" vertical="center" wrapText="1"/>
    </xf>
    <xf numFmtId="49" fontId="1" fillId="2" borderId="33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1" fillId="2" borderId="35" xfId="0" applyNumberFormat="1" applyFont="1" applyFill="1" applyBorder="1" applyAlignment="1">
      <alignment horizontal="justify" vertical="center" wrapText="1"/>
    </xf>
    <xf numFmtId="49" fontId="5" fillId="2" borderId="28" xfId="0" applyNumberFormat="1" applyFont="1" applyFill="1" applyBorder="1" applyAlignment="1">
      <alignment horizontal="justify" vertical="center" wrapText="1"/>
    </xf>
    <xf numFmtId="49" fontId="5" fillId="2" borderId="29" xfId="0" applyNumberFormat="1" applyFont="1" applyFill="1" applyBorder="1" applyAlignment="1">
      <alignment horizontal="justify" vertical="center" wrapText="1"/>
    </xf>
    <xf numFmtId="49" fontId="5" fillId="2" borderId="30" xfId="0" applyNumberFormat="1" applyFont="1" applyFill="1" applyBorder="1" applyAlignment="1">
      <alignment horizontal="justify" vertical="center" wrapText="1"/>
    </xf>
    <xf numFmtId="49" fontId="1" fillId="2" borderId="29" xfId="0" applyNumberFormat="1" applyFont="1" applyFill="1" applyBorder="1" applyAlignment="1">
      <alignment horizontal="justify" vertical="center" wrapText="1"/>
    </xf>
    <xf numFmtId="49" fontId="7" fillId="9" borderId="45" xfId="0" applyNumberFormat="1" applyFont="1" applyFill="1" applyBorder="1" applyAlignment="1">
      <alignment horizontal="justify" vertical="center" wrapText="1"/>
    </xf>
    <xf numFmtId="49" fontId="7" fillId="9" borderId="34" xfId="0" applyNumberFormat="1" applyFont="1" applyFill="1" applyBorder="1" applyAlignment="1">
      <alignment horizontal="justify" vertical="center" wrapText="1"/>
    </xf>
    <xf numFmtId="49" fontId="7" fillId="9" borderId="46" xfId="0" applyNumberFormat="1" applyFont="1" applyFill="1" applyBorder="1" applyAlignment="1">
      <alignment horizontal="justify" vertical="center" wrapText="1"/>
    </xf>
    <xf numFmtId="49" fontId="7" fillId="9" borderId="25" xfId="0" applyNumberFormat="1" applyFont="1" applyFill="1" applyBorder="1" applyAlignment="1">
      <alignment horizontal="justify" vertical="center" wrapText="1"/>
    </xf>
    <xf numFmtId="49" fontId="7" fillId="9" borderId="26" xfId="0" applyNumberFormat="1" applyFont="1" applyFill="1" applyBorder="1" applyAlignment="1">
      <alignment horizontal="justify" vertical="center" wrapText="1"/>
    </xf>
    <xf numFmtId="49" fontId="7" fillId="9" borderId="27" xfId="0" applyNumberFormat="1" applyFont="1" applyFill="1" applyBorder="1" applyAlignment="1">
      <alignment horizontal="justify" vertical="center" wrapText="1"/>
    </xf>
    <xf numFmtId="49" fontId="3" fillId="3" borderId="62" xfId="0" applyNumberFormat="1" applyFont="1" applyFill="1" applyBorder="1" applyAlignment="1">
      <alignment horizontal="center" vertical="center" wrapText="1"/>
    </xf>
    <xf numFmtId="49" fontId="3" fillId="3" borderId="63" xfId="0" applyNumberFormat="1" applyFont="1" applyFill="1" applyBorder="1" applyAlignment="1">
      <alignment horizontal="center" vertical="center" wrapText="1"/>
    </xf>
    <xf numFmtId="49" fontId="3" fillId="3" borderId="64" xfId="0" applyNumberFormat="1" applyFont="1" applyFill="1" applyBorder="1" applyAlignment="1">
      <alignment horizontal="center" vertical="center" wrapText="1"/>
    </xf>
    <xf numFmtId="49" fontId="3" fillId="3" borderId="65" xfId="0" applyNumberFormat="1" applyFont="1" applyFill="1" applyBorder="1" applyAlignment="1">
      <alignment horizontal="justify" vertical="center" wrapText="1"/>
    </xf>
    <xf numFmtId="49" fontId="3" fillId="3" borderId="66" xfId="0" applyNumberFormat="1" applyFont="1" applyFill="1" applyBorder="1" applyAlignment="1">
      <alignment horizontal="justify" vertical="center" wrapText="1"/>
    </xf>
    <xf numFmtId="49" fontId="3" fillId="3" borderId="67" xfId="0" applyNumberFormat="1" applyFont="1" applyFill="1" applyBorder="1" applyAlignment="1">
      <alignment horizontal="justify" vertical="center" wrapText="1"/>
    </xf>
    <xf numFmtId="49" fontId="2" fillId="5" borderId="72" xfId="0" applyNumberFormat="1" applyFont="1" applyFill="1" applyBorder="1" applyAlignment="1">
      <alignment horizontal="justify" vertical="center" wrapText="1"/>
    </xf>
    <xf numFmtId="49" fontId="2" fillId="5" borderId="73" xfId="0" applyNumberFormat="1" applyFont="1" applyFill="1" applyBorder="1" applyAlignment="1">
      <alignment horizontal="justify" vertical="center" wrapText="1"/>
    </xf>
    <xf numFmtId="49" fontId="2" fillId="5" borderId="74" xfId="0" applyNumberFormat="1" applyFont="1" applyFill="1" applyBorder="1" applyAlignment="1">
      <alignment horizontal="justify" vertical="center" wrapText="1"/>
    </xf>
    <xf numFmtId="49" fontId="2" fillId="3" borderId="71" xfId="0" applyNumberFormat="1" applyFont="1" applyFill="1" applyBorder="1" applyAlignment="1">
      <alignment horizontal="justify" vertical="center" wrapText="1"/>
    </xf>
    <xf numFmtId="49" fontId="2" fillId="3" borderId="60" xfId="0" applyNumberFormat="1" applyFont="1" applyFill="1" applyBorder="1" applyAlignment="1">
      <alignment horizontal="justify" vertical="center" wrapText="1"/>
    </xf>
    <xf numFmtId="49" fontId="2" fillId="3" borderId="61" xfId="0" applyNumberFormat="1" applyFont="1" applyFill="1" applyBorder="1" applyAlignment="1">
      <alignment horizontal="justify" vertical="center" wrapText="1"/>
    </xf>
    <xf numFmtId="49" fontId="2" fillId="5" borderId="71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8" xfId="0" applyNumberFormat="1" applyFont="1" applyFill="1" applyBorder="1" applyAlignment="1">
      <alignment horizontal="justify" vertical="center" wrapText="1"/>
    </xf>
    <xf numFmtId="49" fontId="2" fillId="5" borderId="69" xfId="0" applyNumberFormat="1" applyFont="1" applyFill="1" applyBorder="1" applyAlignment="1">
      <alignment horizontal="justify" vertical="center" wrapText="1"/>
    </xf>
    <xf numFmtId="49" fontId="2" fillId="5" borderId="70" xfId="0" applyNumberFormat="1" applyFont="1" applyFill="1" applyBorder="1" applyAlignment="1">
      <alignment horizontal="justify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center" wrapText="1"/>
    </xf>
    <xf numFmtId="164" fontId="1" fillId="2" borderId="3" xfId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163200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05500" cy="111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0"/>
  <sheetViews>
    <sheetView showGridLines="0" tabSelected="1" topLeftCell="A58" zoomScaleNormal="100" zoomScaleSheetLayoutView="100" workbookViewId="0">
      <selection activeCell="G84" sqref="G84"/>
    </sheetView>
  </sheetViews>
  <sheetFormatPr baseColWidth="10" defaultColWidth="10.85546875" defaultRowHeight="11.25" customHeight="1" x14ac:dyDescent="0.25"/>
  <cols>
    <col min="1" max="1" width="19.5703125" style="3" customWidth="1"/>
    <col min="2" max="2" width="16.85546875" style="3" customWidth="1"/>
    <col min="3" max="3" width="9.42578125" style="3" customWidth="1"/>
    <col min="4" max="4" width="16.5703125" style="3" customWidth="1"/>
    <col min="5" max="5" width="11" style="3" customWidth="1"/>
    <col min="6" max="6" width="15.7109375" style="3" customWidth="1"/>
    <col min="7" max="250" width="10.85546875" style="3" customWidth="1"/>
    <col min="251" max="16384" width="10.85546875" style="4"/>
  </cols>
  <sheetData>
    <row r="1" spans="1:6" ht="15" customHeight="1" x14ac:dyDescent="0.25">
      <c r="A1" s="2"/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/>
      <c r="C3" s="2"/>
      <c r="D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2"/>
      <c r="B5" s="2"/>
      <c r="C5" s="2"/>
      <c r="D5" s="2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ht="15" customHeight="1" x14ac:dyDescent="0.25">
      <c r="A7" s="71"/>
      <c r="B7" s="5"/>
      <c r="C7" s="2"/>
      <c r="D7" s="5"/>
      <c r="E7" s="5"/>
      <c r="F7" s="5"/>
    </row>
    <row r="8" spans="1:6" ht="12" customHeight="1" x14ac:dyDescent="0.25">
      <c r="A8" s="73" t="s">
        <v>0</v>
      </c>
      <c r="B8" s="10" t="s">
        <v>1</v>
      </c>
      <c r="C8" s="7"/>
      <c r="D8" s="107" t="s">
        <v>99</v>
      </c>
      <c r="E8" s="108"/>
      <c r="F8" s="8">
        <v>40000</v>
      </c>
    </row>
    <row r="9" spans="1:6" ht="12.75" x14ac:dyDescent="0.25">
      <c r="A9" s="74" t="s">
        <v>2</v>
      </c>
      <c r="B9" s="10" t="s">
        <v>84</v>
      </c>
      <c r="C9" s="7"/>
      <c r="D9" s="93" t="s">
        <v>3</v>
      </c>
      <c r="E9" s="94"/>
      <c r="F9" s="6" t="s">
        <v>4</v>
      </c>
    </row>
    <row r="10" spans="1:6" ht="12.75" x14ac:dyDescent="0.25">
      <c r="A10" s="74" t="s">
        <v>5</v>
      </c>
      <c r="B10" s="10" t="s">
        <v>6</v>
      </c>
      <c r="C10" s="7"/>
      <c r="D10" s="93" t="s">
        <v>100</v>
      </c>
      <c r="E10" s="94"/>
      <c r="F10" s="9">
        <v>500</v>
      </c>
    </row>
    <row r="11" spans="1:6" ht="11.25" customHeight="1" x14ac:dyDescent="0.25">
      <c r="A11" s="74" t="s">
        <v>7</v>
      </c>
      <c r="B11" s="10" t="s">
        <v>8</v>
      </c>
      <c r="C11" s="7"/>
      <c r="D11" s="109" t="s">
        <v>9</v>
      </c>
      <c r="E11" s="110"/>
      <c r="F11" s="11">
        <f>(F8*F10)</f>
        <v>20000000</v>
      </c>
    </row>
    <row r="12" spans="1:6" ht="12.75" x14ac:dyDescent="0.25">
      <c r="A12" s="74" t="s">
        <v>10</v>
      </c>
      <c r="B12" s="10" t="s">
        <v>11</v>
      </c>
      <c r="C12" s="7"/>
      <c r="D12" s="93" t="s">
        <v>12</v>
      </c>
      <c r="E12" s="94"/>
      <c r="F12" s="6" t="s">
        <v>13</v>
      </c>
    </row>
    <row r="13" spans="1:6" ht="25.5" x14ac:dyDescent="0.25">
      <c r="A13" s="74" t="s">
        <v>14</v>
      </c>
      <c r="B13" s="10" t="s">
        <v>15</v>
      </c>
      <c r="C13" s="7"/>
      <c r="D13" s="93" t="s">
        <v>16</v>
      </c>
      <c r="E13" s="94"/>
      <c r="F13" s="6" t="s">
        <v>4</v>
      </c>
    </row>
    <row r="14" spans="1:6" ht="12.75" x14ac:dyDescent="0.25">
      <c r="A14" s="74" t="s">
        <v>17</v>
      </c>
      <c r="B14" s="70">
        <v>45014</v>
      </c>
      <c r="C14" s="7"/>
      <c r="D14" s="93" t="s">
        <v>18</v>
      </c>
      <c r="E14" s="94"/>
      <c r="F14" s="6" t="s">
        <v>19</v>
      </c>
    </row>
    <row r="15" spans="1:6" ht="12" customHeight="1" x14ac:dyDescent="0.25">
      <c r="A15" s="72"/>
      <c r="B15" s="12"/>
      <c r="C15" s="5"/>
      <c r="D15" s="1"/>
      <c r="E15" s="1"/>
      <c r="F15" s="1"/>
    </row>
    <row r="16" spans="1:6" ht="12" customHeight="1" x14ac:dyDescent="0.25">
      <c r="A16" s="95" t="s">
        <v>20</v>
      </c>
      <c r="B16" s="96"/>
      <c r="C16" s="96"/>
      <c r="D16" s="96"/>
      <c r="E16" s="96"/>
      <c r="F16" s="96"/>
    </row>
    <row r="17" spans="1:250" ht="12" customHeight="1" x14ac:dyDescent="0.25">
      <c r="A17" s="13"/>
      <c r="B17" s="14"/>
      <c r="C17" s="14"/>
      <c r="D17" s="14"/>
      <c r="E17" s="14"/>
      <c r="F17" s="14"/>
    </row>
    <row r="18" spans="1:250" ht="12" customHeight="1" x14ac:dyDescent="0.25">
      <c r="A18" s="98" t="s">
        <v>21</v>
      </c>
      <c r="B18" s="99"/>
      <c r="C18" s="99"/>
      <c r="D18" s="99"/>
      <c r="E18" s="99"/>
      <c r="F18" s="100"/>
    </row>
    <row r="19" spans="1:250" s="147" customFormat="1" ht="24" customHeight="1" x14ac:dyDescent="0.25">
      <c r="A19" s="145" t="s">
        <v>22</v>
      </c>
      <c r="B19" s="145" t="s">
        <v>23</v>
      </c>
      <c r="C19" s="145" t="s">
        <v>24</v>
      </c>
      <c r="D19" s="145" t="s">
        <v>25</v>
      </c>
      <c r="E19" s="145" t="s">
        <v>26</v>
      </c>
      <c r="F19" s="145" t="s">
        <v>27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</row>
    <row r="20" spans="1:250" ht="12.75" customHeight="1" x14ac:dyDescent="0.25">
      <c r="A20" s="6" t="s">
        <v>30</v>
      </c>
      <c r="B20" s="6" t="s">
        <v>28</v>
      </c>
      <c r="C20" s="15">
        <v>0.625</v>
      </c>
      <c r="D20" s="6" t="s">
        <v>29</v>
      </c>
      <c r="E20" s="11">
        <v>40000</v>
      </c>
      <c r="F20" s="11">
        <f t="shared" ref="F20:F26" si="0">(C20*E20)</f>
        <v>25000</v>
      </c>
    </row>
    <row r="21" spans="1:250" ht="12.75" customHeight="1" x14ac:dyDescent="0.25">
      <c r="A21" s="6" t="s">
        <v>31</v>
      </c>
      <c r="B21" s="6" t="s">
        <v>28</v>
      </c>
      <c r="C21" s="15">
        <v>0.625</v>
      </c>
      <c r="D21" s="6" t="s">
        <v>29</v>
      </c>
      <c r="E21" s="11">
        <v>40000</v>
      </c>
      <c r="F21" s="11">
        <f t="shared" si="0"/>
        <v>25000</v>
      </c>
    </row>
    <row r="22" spans="1:250" ht="12.75" x14ac:dyDescent="0.25">
      <c r="A22" s="6" t="s">
        <v>32</v>
      </c>
      <c r="B22" s="6" t="s">
        <v>28</v>
      </c>
      <c r="C22" s="15">
        <v>0.375</v>
      </c>
      <c r="D22" s="6" t="s">
        <v>33</v>
      </c>
      <c r="E22" s="11">
        <v>66666</v>
      </c>
      <c r="F22" s="11">
        <f t="shared" si="0"/>
        <v>24999.75</v>
      </c>
    </row>
    <row r="23" spans="1:250" ht="12.75" x14ac:dyDescent="0.25">
      <c r="A23" s="6" t="s">
        <v>34</v>
      </c>
      <c r="B23" s="6" t="s">
        <v>28</v>
      </c>
      <c r="C23" s="15">
        <v>1.75</v>
      </c>
      <c r="D23" s="6" t="s">
        <v>35</v>
      </c>
      <c r="E23" s="11">
        <v>14285</v>
      </c>
      <c r="F23" s="11">
        <f t="shared" si="0"/>
        <v>24998.75</v>
      </c>
    </row>
    <row r="24" spans="1:250" ht="12.75" x14ac:dyDescent="0.25">
      <c r="A24" s="6" t="s">
        <v>85</v>
      </c>
      <c r="B24" s="6" t="s">
        <v>28</v>
      </c>
      <c r="C24" s="15">
        <v>0.25</v>
      </c>
      <c r="D24" s="6" t="s">
        <v>86</v>
      </c>
      <c r="E24" s="11">
        <v>100000</v>
      </c>
      <c r="F24" s="11">
        <f t="shared" si="0"/>
        <v>25000</v>
      </c>
    </row>
    <row r="25" spans="1:250" ht="12.75" x14ac:dyDescent="0.25">
      <c r="A25" s="6" t="s">
        <v>36</v>
      </c>
      <c r="B25" s="6" t="s">
        <v>28</v>
      </c>
      <c r="C25" s="15">
        <v>1.875</v>
      </c>
      <c r="D25" s="6" t="s">
        <v>37</v>
      </c>
      <c r="E25" s="11">
        <v>13333</v>
      </c>
      <c r="F25" s="11">
        <v>25000</v>
      </c>
    </row>
    <row r="26" spans="1:250" ht="12.75" x14ac:dyDescent="0.25">
      <c r="A26" s="6" t="s">
        <v>38</v>
      </c>
      <c r="B26" s="6" t="s">
        <v>28</v>
      </c>
      <c r="C26" s="15">
        <v>7.5</v>
      </c>
      <c r="D26" s="6" t="s">
        <v>98</v>
      </c>
      <c r="E26" s="11">
        <v>25000</v>
      </c>
      <c r="F26" s="11">
        <f t="shared" si="0"/>
        <v>187500</v>
      </c>
    </row>
    <row r="27" spans="1:250" ht="12.75" x14ac:dyDescent="0.25">
      <c r="A27" s="104" t="s">
        <v>104</v>
      </c>
      <c r="B27" s="105"/>
      <c r="C27" s="105"/>
      <c r="D27" s="105"/>
      <c r="E27" s="106"/>
      <c r="F27" s="16">
        <f>SUM(F20:F26)</f>
        <v>337498.5</v>
      </c>
    </row>
    <row r="28" spans="1:250" ht="12" customHeight="1" x14ac:dyDescent="0.25">
      <c r="A28" s="13"/>
      <c r="B28" s="14"/>
      <c r="C28" s="14"/>
      <c r="D28" s="14"/>
      <c r="E28" s="17"/>
      <c r="F28" s="17"/>
    </row>
    <row r="29" spans="1:250" ht="12" customHeight="1" x14ac:dyDescent="0.25">
      <c r="A29" s="90" t="s">
        <v>39</v>
      </c>
      <c r="B29" s="91"/>
      <c r="C29" s="91"/>
      <c r="D29" s="91"/>
      <c r="E29" s="91"/>
      <c r="F29" s="92"/>
    </row>
    <row r="30" spans="1:250" s="147" customFormat="1" ht="24" customHeight="1" x14ac:dyDescent="0.25">
      <c r="A30" s="148" t="s">
        <v>22</v>
      </c>
      <c r="B30" s="148" t="s">
        <v>23</v>
      </c>
      <c r="C30" s="148" t="s">
        <v>24</v>
      </c>
      <c r="D30" s="148" t="s">
        <v>25</v>
      </c>
      <c r="E30" s="148" t="s">
        <v>26</v>
      </c>
      <c r="F30" s="148" t="s">
        <v>27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</row>
    <row r="31" spans="1:250" ht="12" customHeight="1" x14ac:dyDescent="0.25">
      <c r="A31" s="18" t="s">
        <v>40</v>
      </c>
      <c r="B31" s="18"/>
      <c r="C31" s="18"/>
      <c r="D31" s="18"/>
      <c r="E31" s="19"/>
      <c r="F31" s="19"/>
    </row>
    <row r="32" spans="1:250" ht="12.75" x14ac:dyDescent="0.25">
      <c r="A32" s="101" t="s">
        <v>41</v>
      </c>
      <c r="B32" s="102"/>
      <c r="C32" s="102"/>
      <c r="D32" s="102"/>
      <c r="E32" s="103"/>
      <c r="F32" s="20">
        <f>SUM(F31:F31)</f>
        <v>0</v>
      </c>
    </row>
    <row r="33" spans="1:250" ht="12" customHeight="1" x14ac:dyDescent="0.25">
      <c r="A33" s="21"/>
      <c r="B33" s="22"/>
      <c r="C33" s="22"/>
      <c r="D33" s="22"/>
      <c r="E33" s="23"/>
      <c r="F33" s="23"/>
    </row>
    <row r="34" spans="1:250" ht="12" customHeight="1" x14ac:dyDescent="0.25">
      <c r="A34" s="90" t="s">
        <v>42</v>
      </c>
      <c r="B34" s="91"/>
      <c r="C34" s="91"/>
      <c r="D34" s="91"/>
      <c r="E34" s="91"/>
      <c r="F34" s="92"/>
    </row>
    <row r="35" spans="1:250" ht="24" customHeight="1" x14ac:dyDescent="0.25">
      <c r="A35" s="24" t="s">
        <v>22</v>
      </c>
      <c r="B35" s="24" t="s">
        <v>23</v>
      </c>
      <c r="C35" s="24" t="s">
        <v>24</v>
      </c>
      <c r="D35" s="24" t="s">
        <v>25</v>
      </c>
      <c r="E35" s="24" t="s">
        <v>26</v>
      </c>
      <c r="F35" s="24" t="s">
        <v>27</v>
      </c>
    </row>
    <row r="36" spans="1:250" s="29" customFormat="1" ht="12.75" customHeight="1" x14ac:dyDescent="0.25">
      <c r="A36" s="25" t="s">
        <v>43</v>
      </c>
      <c r="B36" s="25" t="s">
        <v>92</v>
      </c>
      <c r="C36" s="26">
        <v>0.125</v>
      </c>
      <c r="D36" s="25" t="s">
        <v>44</v>
      </c>
      <c r="E36" s="9">
        <v>280000</v>
      </c>
      <c r="F36" s="9">
        <f>E36*C36</f>
        <v>35000</v>
      </c>
      <c r="G36" s="27"/>
      <c r="H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</row>
    <row r="37" spans="1:250" s="29" customFormat="1" ht="12.75" customHeight="1" x14ac:dyDescent="0.25">
      <c r="A37" s="25" t="s">
        <v>45</v>
      </c>
      <c r="B37" s="25" t="s">
        <v>92</v>
      </c>
      <c r="C37" s="26">
        <v>0.25</v>
      </c>
      <c r="D37" s="25" t="s">
        <v>44</v>
      </c>
      <c r="E37" s="9">
        <v>140000</v>
      </c>
      <c r="F37" s="9">
        <f t="shared" ref="F37:F38" si="1">E37*C37</f>
        <v>35000</v>
      </c>
      <c r="G37" s="27"/>
      <c r="H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</row>
    <row r="38" spans="1:250" s="29" customFormat="1" ht="12.75" customHeight="1" x14ac:dyDescent="0.25">
      <c r="A38" s="25" t="s">
        <v>87</v>
      </c>
      <c r="B38" s="25" t="s">
        <v>92</v>
      </c>
      <c r="C38" s="26">
        <v>0.125</v>
      </c>
      <c r="D38" s="25" t="s">
        <v>29</v>
      </c>
      <c r="E38" s="9">
        <v>280000</v>
      </c>
      <c r="F38" s="9">
        <f t="shared" si="1"/>
        <v>35000</v>
      </c>
      <c r="G38" s="27"/>
      <c r="H38" s="2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</row>
    <row r="39" spans="1:250" ht="12.75" x14ac:dyDescent="0.25">
      <c r="A39" s="124" t="s">
        <v>46</v>
      </c>
      <c r="B39" s="125"/>
      <c r="C39" s="125"/>
      <c r="D39" s="125"/>
      <c r="E39" s="126"/>
      <c r="F39" s="20">
        <f>SUM(F36:F38)</f>
        <v>105000</v>
      </c>
    </row>
    <row r="40" spans="1:250" ht="12" customHeight="1" x14ac:dyDescent="0.25">
      <c r="A40" s="21"/>
      <c r="B40" s="22"/>
      <c r="C40" s="22"/>
      <c r="D40" s="22"/>
      <c r="E40" s="23"/>
      <c r="F40" s="23"/>
    </row>
    <row r="41" spans="1:250" ht="12" customHeight="1" x14ac:dyDescent="0.25">
      <c r="A41" s="90" t="s">
        <v>47</v>
      </c>
      <c r="B41" s="91"/>
      <c r="C41" s="91"/>
      <c r="D41" s="91"/>
      <c r="E41" s="91"/>
      <c r="F41" s="92"/>
    </row>
    <row r="42" spans="1:250" s="147" customFormat="1" ht="24" customHeight="1" x14ac:dyDescent="0.25">
      <c r="A42" s="149" t="s">
        <v>48</v>
      </c>
      <c r="B42" s="149" t="s">
        <v>49</v>
      </c>
      <c r="C42" s="149" t="s">
        <v>108</v>
      </c>
      <c r="D42" s="149" t="s">
        <v>25</v>
      </c>
      <c r="E42" s="149" t="s">
        <v>26</v>
      </c>
      <c r="F42" s="149" t="s">
        <v>27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</row>
    <row r="43" spans="1:250" ht="12.75" customHeight="1" x14ac:dyDescent="0.25">
      <c r="A43" s="84" t="s">
        <v>50</v>
      </c>
      <c r="B43" s="85"/>
      <c r="C43" s="85"/>
      <c r="D43" s="85"/>
      <c r="E43" s="85"/>
      <c r="F43" s="97"/>
    </row>
    <row r="44" spans="1:250" ht="12.75" x14ac:dyDescent="0.25">
      <c r="A44" s="30" t="s">
        <v>93</v>
      </c>
      <c r="B44" s="30" t="s">
        <v>51</v>
      </c>
      <c r="C44" s="31">
        <v>40000</v>
      </c>
      <c r="D44" s="30" t="s">
        <v>29</v>
      </c>
      <c r="E44" s="32">
        <v>45</v>
      </c>
      <c r="F44" s="32">
        <f>(C44*E44)</f>
        <v>1800000</v>
      </c>
    </row>
    <row r="45" spans="1:250" ht="12.75" customHeight="1" x14ac:dyDescent="0.25">
      <c r="A45" s="84" t="s">
        <v>52</v>
      </c>
      <c r="B45" s="85"/>
      <c r="C45" s="85"/>
      <c r="D45" s="85"/>
      <c r="E45" s="85"/>
      <c r="F45" s="97"/>
    </row>
    <row r="46" spans="1:250" ht="12.75" x14ac:dyDescent="0.25">
      <c r="A46" s="30" t="s">
        <v>105</v>
      </c>
      <c r="B46" s="30" t="s">
        <v>53</v>
      </c>
      <c r="C46" s="31">
        <v>400</v>
      </c>
      <c r="D46" s="30" t="s">
        <v>29</v>
      </c>
      <c r="E46" s="32">
        <v>814</v>
      </c>
      <c r="F46" s="32">
        <f>(C46*E46)</f>
        <v>325600</v>
      </c>
    </row>
    <row r="47" spans="1:250" ht="12.75" customHeight="1" x14ac:dyDescent="0.25">
      <c r="A47" s="30" t="s">
        <v>106</v>
      </c>
      <c r="B47" s="30" t="s">
        <v>53</v>
      </c>
      <c r="C47" s="31">
        <v>200</v>
      </c>
      <c r="D47" s="30" t="s">
        <v>33</v>
      </c>
      <c r="E47" s="32">
        <v>1197</v>
      </c>
      <c r="F47" s="32">
        <f>(C47*E47)</f>
        <v>239400</v>
      </c>
    </row>
    <row r="48" spans="1:250" ht="12.75" customHeight="1" x14ac:dyDescent="0.25">
      <c r="A48" s="84" t="s">
        <v>54</v>
      </c>
      <c r="B48" s="85"/>
      <c r="C48" s="85"/>
      <c r="D48" s="85"/>
      <c r="E48" s="85"/>
      <c r="F48" s="97"/>
    </row>
    <row r="49" spans="1:250" s="35" customFormat="1" ht="12.75" customHeight="1" x14ac:dyDescent="0.25">
      <c r="A49" s="30" t="s">
        <v>89</v>
      </c>
      <c r="B49" s="30" t="s">
        <v>53</v>
      </c>
      <c r="C49" s="31">
        <v>1</v>
      </c>
      <c r="D49" s="30" t="s">
        <v>88</v>
      </c>
      <c r="E49" s="32">
        <v>202300</v>
      </c>
      <c r="F49" s="33">
        <f>C49*E49</f>
        <v>202300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</row>
    <row r="50" spans="1:250" ht="12.75" customHeight="1" x14ac:dyDescent="0.25">
      <c r="A50" s="36" t="s">
        <v>96</v>
      </c>
      <c r="B50" s="37" t="s">
        <v>55</v>
      </c>
      <c r="C50" s="38">
        <v>1</v>
      </c>
      <c r="D50" s="30" t="s">
        <v>88</v>
      </c>
      <c r="E50" s="39">
        <v>49480</v>
      </c>
      <c r="F50" s="40">
        <f>+C50*E50</f>
        <v>49480</v>
      </c>
    </row>
    <row r="51" spans="1:250" ht="12.75" customHeight="1" x14ac:dyDescent="0.25">
      <c r="A51" s="84" t="s">
        <v>56</v>
      </c>
      <c r="B51" s="85"/>
      <c r="C51" s="85"/>
      <c r="D51" s="85"/>
      <c r="E51" s="85"/>
      <c r="F51" s="86"/>
    </row>
    <row r="52" spans="1:250" ht="12.75" customHeight="1" x14ac:dyDescent="0.25">
      <c r="A52" s="41" t="s">
        <v>95</v>
      </c>
      <c r="B52" s="42" t="s">
        <v>55</v>
      </c>
      <c r="C52" s="42">
        <v>1</v>
      </c>
      <c r="D52" s="42" t="s">
        <v>90</v>
      </c>
      <c r="E52" s="33">
        <v>20040</v>
      </c>
      <c r="F52" s="33">
        <f>C52*E52</f>
        <v>20040</v>
      </c>
    </row>
    <row r="53" spans="1:250" ht="12.75" customHeight="1" x14ac:dyDescent="0.25">
      <c r="A53" s="78" t="s">
        <v>94</v>
      </c>
      <c r="B53" s="79" t="s">
        <v>55</v>
      </c>
      <c r="C53" s="79">
        <v>1</v>
      </c>
      <c r="D53" s="79" t="s">
        <v>88</v>
      </c>
      <c r="E53" s="40">
        <v>51797</v>
      </c>
      <c r="F53" s="40">
        <f>C53*E53</f>
        <v>51797</v>
      </c>
    </row>
    <row r="54" spans="1:250" ht="13.5" customHeight="1" x14ac:dyDescent="0.25">
      <c r="A54" s="127" t="s">
        <v>57</v>
      </c>
      <c r="B54" s="128"/>
      <c r="C54" s="128"/>
      <c r="D54" s="128"/>
      <c r="E54" s="129"/>
      <c r="F54" s="80">
        <f>+F44+F46+F47+F49+F50+F52+F53</f>
        <v>2688617</v>
      </c>
    </row>
    <row r="55" spans="1:250" ht="12" customHeight="1" x14ac:dyDescent="0.25">
      <c r="A55" s="75"/>
      <c r="B55" s="76"/>
      <c r="C55" s="76"/>
      <c r="D55" s="76"/>
      <c r="E55" s="77"/>
      <c r="F55" s="77"/>
    </row>
    <row r="56" spans="1:250" ht="12" customHeight="1" x14ac:dyDescent="0.25">
      <c r="A56" s="90" t="s">
        <v>58</v>
      </c>
      <c r="B56" s="91"/>
      <c r="C56" s="91"/>
      <c r="D56" s="91"/>
      <c r="E56" s="91"/>
      <c r="F56" s="92"/>
    </row>
    <row r="57" spans="1:250" s="147" customFormat="1" ht="24" customHeight="1" x14ac:dyDescent="0.25">
      <c r="A57" s="150" t="s">
        <v>59</v>
      </c>
      <c r="B57" s="150" t="s">
        <v>49</v>
      </c>
      <c r="C57" s="149" t="s">
        <v>108</v>
      </c>
      <c r="D57" s="150" t="s">
        <v>25</v>
      </c>
      <c r="E57" s="150" t="s">
        <v>26</v>
      </c>
      <c r="F57" s="150" t="s">
        <v>27</v>
      </c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  <c r="FT57" s="146"/>
      <c r="FU57" s="146"/>
      <c r="FV57" s="146"/>
      <c r="FW57" s="146"/>
      <c r="FX57" s="146"/>
      <c r="FY57" s="146"/>
      <c r="FZ57" s="146"/>
      <c r="GA57" s="146"/>
      <c r="GB57" s="146"/>
      <c r="GC57" s="146"/>
      <c r="GD57" s="146"/>
      <c r="GE57" s="146"/>
      <c r="GF57" s="146"/>
      <c r="GG57" s="146"/>
      <c r="GH57" s="146"/>
      <c r="GI57" s="146"/>
      <c r="GJ57" s="146"/>
      <c r="GK57" s="146"/>
      <c r="GL57" s="146"/>
      <c r="GM57" s="146"/>
      <c r="GN57" s="146"/>
      <c r="GO57" s="146"/>
      <c r="GP57" s="146"/>
      <c r="GQ57" s="146"/>
      <c r="GR57" s="146"/>
      <c r="GS57" s="146"/>
      <c r="GT57" s="146"/>
      <c r="GU57" s="146"/>
      <c r="GV57" s="146"/>
      <c r="GW57" s="146"/>
      <c r="GX57" s="146"/>
      <c r="GY57" s="146"/>
      <c r="GZ57" s="146"/>
      <c r="HA57" s="146"/>
      <c r="HB57" s="146"/>
      <c r="HC57" s="146"/>
      <c r="HD57" s="146"/>
      <c r="HE57" s="146"/>
      <c r="HF57" s="146"/>
      <c r="HG57" s="146"/>
      <c r="HH57" s="146"/>
      <c r="HI57" s="146"/>
      <c r="HJ57" s="146"/>
      <c r="HK57" s="146"/>
      <c r="HL57" s="146"/>
      <c r="HM57" s="146"/>
      <c r="HN57" s="146"/>
      <c r="HO57" s="146"/>
      <c r="HP57" s="146"/>
      <c r="HQ57" s="146"/>
      <c r="HR57" s="146"/>
      <c r="HS57" s="146"/>
      <c r="HT57" s="146"/>
      <c r="HU57" s="146"/>
      <c r="HV57" s="146"/>
      <c r="HW57" s="146"/>
      <c r="HX57" s="146"/>
      <c r="HY57" s="146"/>
      <c r="HZ57" s="146"/>
      <c r="IA57" s="146"/>
      <c r="IB57" s="146"/>
      <c r="IC57" s="146"/>
      <c r="ID57" s="146"/>
      <c r="IE57" s="146"/>
      <c r="IF57" s="146"/>
      <c r="IG57" s="146"/>
      <c r="IH57" s="146"/>
      <c r="II57" s="146"/>
      <c r="IJ57" s="146"/>
      <c r="IK57" s="146"/>
      <c r="IL57" s="146"/>
      <c r="IM57" s="146"/>
      <c r="IN57" s="146"/>
      <c r="IO57" s="146"/>
      <c r="IP57" s="146"/>
    </row>
    <row r="58" spans="1:250" ht="12.75" x14ac:dyDescent="0.25">
      <c r="A58" s="43" t="s">
        <v>91</v>
      </c>
      <c r="B58" s="43" t="s">
        <v>60</v>
      </c>
      <c r="C58" s="44">
        <v>2000</v>
      </c>
      <c r="D58" s="43" t="s">
        <v>97</v>
      </c>
      <c r="E58" s="45">
        <v>500</v>
      </c>
      <c r="F58" s="45">
        <f>E58*C58</f>
        <v>1000000</v>
      </c>
    </row>
    <row r="59" spans="1:250" ht="12.75" x14ac:dyDescent="0.25">
      <c r="A59" s="83" t="s">
        <v>61</v>
      </c>
      <c r="B59" s="142"/>
      <c r="C59" s="143"/>
      <c r="D59" s="143"/>
      <c r="E59" s="144"/>
      <c r="F59" s="45">
        <f t="shared" ref="F59" si="2">E59*C59</f>
        <v>0</v>
      </c>
    </row>
    <row r="60" spans="1:250" ht="13.5" customHeight="1" x14ac:dyDescent="0.25">
      <c r="A60" s="127" t="s">
        <v>62</v>
      </c>
      <c r="B60" s="128"/>
      <c r="C60" s="128"/>
      <c r="D60" s="128"/>
      <c r="E60" s="129"/>
      <c r="F60" s="80">
        <f>SUM(F58:F59)</f>
        <v>1000000</v>
      </c>
    </row>
    <row r="61" spans="1:250" ht="12" customHeight="1" x14ac:dyDescent="0.25">
      <c r="A61" s="81"/>
      <c r="B61" s="81"/>
      <c r="C61" s="81"/>
      <c r="D61" s="81"/>
      <c r="E61" s="82"/>
      <c r="F61" s="82"/>
    </row>
    <row r="62" spans="1:250" ht="12.75" x14ac:dyDescent="0.25">
      <c r="A62" s="130" t="s">
        <v>63</v>
      </c>
      <c r="B62" s="131"/>
      <c r="C62" s="131"/>
      <c r="D62" s="131"/>
      <c r="E62" s="132"/>
      <c r="F62" s="46">
        <f>SUM(F27+F32+F39+F54+F60)</f>
        <v>4131115.5</v>
      </c>
    </row>
    <row r="63" spans="1:250" ht="12" customHeight="1" x14ac:dyDescent="0.25">
      <c r="A63" s="133" t="s">
        <v>64</v>
      </c>
      <c r="B63" s="134"/>
      <c r="C63" s="134"/>
      <c r="D63" s="134"/>
      <c r="E63" s="135"/>
      <c r="F63" s="47">
        <f>F62*0.05</f>
        <v>206555.77500000002</v>
      </c>
    </row>
    <row r="64" spans="1:250" ht="12" customHeight="1" x14ac:dyDescent="0.25">
      <c r="A64" s="136" t="s">
        <v>65</v>
      </c>
      <c r="B64" s="137"/>
      <c r="C64" s="137"/>
      <c r="D64" s="137"/>
      <c r="E64" s="138"/>
      <c r="F64" s="48">
        <f>F63+F62</f>
        <v>4337671.2750000004</v>
      </c>
    </row>
    <row r="65" spans="1:6" ht="12" customHeight="1" x14ac:dyDescent="0.25">
      <c r="A65" s="133" t="s">
        <v>66</v>
      </c>
      <c r="B65" s="134"/>
      <c r="C65" s="134"/>
      <c r="D65" s="134"/>
      <c r="E65" s="135"/>
      <c r="F65" s="47">
        <f>F11</f>
        <v>20000000</v>
      </c>
    </row>
    <row r="66" spans="1:6" ht="12.75" x14ac:dyDescent="0.25">
      <c r="A66" s="139" t="s">
        <v>67</v>
      </c>
      <c r="B66" s="140"/>
      <c r="C66" s="140"/>
      <c r="D66" s="140"/>
      <c r="E66" s="141"/>
      <c r="F66" s="49">
        <f>F65-F64</f>
        <v>15662328.725</v>
      </c>
    </row>
    <row r="67" spans="1:6" ht="12" customHeight="1" x14ac:dyDescent="0.25">
      <c r="A67" s="50" t="s">
        <v>68</v>
      </c>
      <c r="B67" s="51"/>
      <c r="C67" s="51"/>
      <c r="D67" s="51"/>
      <c r="E67" s="51"/>
      <c r="F67" s="52"/>
    </row>
    <row r="68" spans="1:6" ht="12.75" customHeight="1" thickBot="1" x14ac:dyDescent="0.3">
      <c r="A68" s="53"/>
      <c r="B68" s="51"/>
      <c r="C68" s="51"/>
      <c r="D68" s="51"/>
      <c r="E68" s="51"/>
      <c r="F68" s="52"/>
    </row>
    <row r="69" spans="1:6" ht="15" customHeight="1" x14ac:dyDescent="0.25">
      <c r="A69" s="114" t="s">
        <v>69</v>
      </c>
      <c r="B69" s="115"/>
      <c r="C69" s="115"/>
      <c r="D69" s="115"/>
      <c r="E69" s="116"/>
      <c r="F69" s="52"/>
    </row>
    <row r="70" spans="1:6" ht="12.75" x14ac:dyDescent="0.25">
      <c r="A70" s="87" t="s">
        <v>70</v>
      </c>
      <c r="B70" s="88"/>
      <c r="C70" s="88"/>
      <c r="D70" s="88"/>
      <c r="E70" s="89"/>
      <c r="F70" s="52"/>
    </row>
    <row r="71" spans="1:6" ht="12.75" x14ac:dyDescent="0.25">
      <c r="A71" s="87" t="s">
        <v>71</v>
      </c>
      <c r="B71" s="88"/>
      <c r="C71" s="88"/>
      <c r="D71" s="88"/>
      <c r="E71" s="89"/>
      <c r="F71" s="52"/>
    </row>
    <row r="72" spans="1:6" ht="12.75" x14ac:dyDescent="0.25">
      <c r="A72" s="87" t="s">
        <v>72</v>
      </c>
      <c r="B72" s="88"/>
      <c r="C72" s="88"/>
      <c r="D72" s="88"/>
      <c r="E72" s="89"/>
      <c r="F72" s="52"/>
    </row>
    <row r="73" spans="1:6" ht="12.75" x14ac:dyDescent="0.25">
      <c r="A73" s="87" t="s">
        <v>73</v>
      </c>
      <c r="B73" s="88"/>
      <c r="C73" s="88"/>
      <c r="D73" s="88"/>
      <c r="E73" s="89"/>
      <c r="F73" s="52"/>
    </row>
    <row r="74" spans="1:6" ht="12.75" x14ac:dyDescent="0.25">
      <c r="A74" s="87" t="s">
        <v>74</v>
      </c>
      <c r="B74" s="88"/>
      <c r="C74" s="88"/>
      <c r="D74" s="88"/>
      <c r="E74" s="89"/>
      <c r="F74" s="52"/>
    </row>
    <row r="75" spans="1:6" ht="13.5" thickBot="1" x14ac:dyDescent="0.3">
      <c r="A75" s="111" t="s">
        <v>75</v>
      </c>
      <c r="B75" s="112"/>
      <c r="C75" s="112"/>
      <c r="D75" s="112"/>
      <c r="E75" s="113"/>
      <c r="F75" s="52"/>
    </row>
    <row r="76" spans="1:6" ht="12.75" customHeight="1" x14ac:dyDescent="0.25">
      <c r="A76" s="53"/>
      <c r="B76" s="53"/>
      <c r="C76" s="53"/>
      <c r="D76" s="53"/>
      <c r="E76" s="53"/>
      <c r="F76" s="52"/>
    </row>
    <row r="77" spans="1:6" ht="15" customHeight="1" thickBot="1" x14ac:dyDescent="0.3">
      <c r="A77" s="121" t="s">
        <v>76</v>
      </c>
      <c r="B77" s="122"/>
      <c r="C77" s="123"/>
      <c r="D77" s="54"/>
      <c r="E77" s="54"/>
      <c r="F77" s="52"/>
    </row>
    <row r="78" spans="1:6" ht="12" customHeight="1" x14ac:dyDescent="0.25">
      <c r="A78" s="55" t="s">
        <v>59</v>
      </c>
      <c r="B78" s="56" t="s">
        <v>107</v>
      </c>
      <c r="C78" s="57" t="s">
        <v>77</v>
      </c>
      <c r="D78" s="54"/>
      <c r="E78" s="54"/>
      <c r="F78" s="52"/>
    </row>
    <row r="79" spans="1:6" ht="12" customHeight="1" x14ac:dyDescent="0.25">
      <c r="A79" s="58" t="s">
        <v>78</v>
      </c>
      <c r="B79" s="151">
        <f>F27</f>
        <v>337498.5</v>
      </c>
      <c r="C79" s="59">
        <f>(B79/B85)</f>
        <v>7.780638010656997E-2</v>
      </c>
      <c r="D79" s="54"/>
      <c r="E79" s="54"/>
      <c r="F79" s="52"/>
    </row>
    <row r="80" spans="1:6" ht="12" customHeight="1" x14ac:dyDescent="0.25">
      <c r="A80" s="58" t="s">
        <v>79</v>
      </c>
      <c r="B80" s="151">
        <f>F32</f>
        <v>0</v>
      </c>
      <c r="C80" s="59">
        <v>0</v>
      </c>
      <c r="D80" s="54"/>
      <c r="E80" s="54"/>
      <c r="F80" s="52"/>
    </row>
    <row r="81" spans="1:6" ht="12" customHeight="1" x14ac:dyDescent="0.25">
      <c r="A81" s="58" t="s">
        <v>80</v>
      </c>
      <c r="B81" s="151">
        <f>F39</f>
        <v>105000</v>
      </c>
      <c r="C81" s="59">
        <f>(B81/B85)</f>
        <v>2.4206536951097105E-2</v>
      </c>
      <c r="D81" s="54"/>
      <c r="E81" s="54"/>
      <c r="F81" s="52"/>
    </row>
    <row r="82" spans="1:6" ht="12" customHeight="1" x14ac:dyDescent="0.25">
      <c r="A82" s="58" t="s">
        <v>48</v>
      </c>
      <c r="B82" s="151">
        <f>F54</f>
        <v>2688617</v>
      </c>
      <c r="C82" s="59">
        <f>(B82/B85)</f>
        <v>0.61982958816997946</v>
      </c>
      <c r="D82" s="54"/>
      <c r="E82" s="54"/>
      <c r="F82" s="52"/>
    </row>
    <row r="83" spans="1:6" ht="12" customHeight="1" x14ac:dyDescent="0.25">
      <c r="A83" s="58" t="s">
        <v>81</v>
      </c>
      <c r="B83" s="151">
        <f>F60</f>
        <v>1000000</v>
      </c>
      <c r="C83" s="59">
        <f>(B83/B85)</f>
        <v>0.23053844715330576</v>
      </c>
      <c r="D83" s="60"/>
      <c r="E83" s="60"/>
      <c r="F83" s="52"/>
    </row>
    <row r="84" spans="1:6" ht="12" customHeight="1" x14ac:dyDescent="0.25">
      <c r="A84" s="58" t="s">
        <v>82</v>
      </c>
      <c r="B84" s="151">
        <f>F63</f>
        <v>206555.77500000002</v>
      </c>
      <c r="C84" s="59">
        <f>(B84/B85)</f>
        <v>4.7619047619047623E-2</v>
      </c>
      <c r="D84" s="60"/>
      <c r="E84" s="60"/>
      <c r="F84" s="52"/>
    </row>
    <row r="85" spans="1:6" ht="12.75" customHeight="1" thickBot="1" x14ac:dyDescent="0.3">
      <c r="A85" s="61" t="s">
        <v>101</v>
      </c>
      <c r="B85" s="62">
        <f>SUM(B79:B84)</f>
        <v>4337671.2750000004</v>
      </c>
      <c r="C85" s="63">
        <f>SUM(C79:C84)</f>
        <v>0.99999999999999989</v>
      </c>
      <c r="D85" s="60"/>
      <c r="E85" s="60"/>
      <c r="F85" s="52"/>
    </row>
    <row r="86" spans="1:6" ht="12" customHeight="1" x14ac:dyDescent="0.25">
      <c r="A86" s="53"/>
      <c r="B86" s="51"/>
      <c r="C86" s="51"/>
      <c r="D86" s="51"/>
      <c r="E86" s="51"/>
      <c r="F86" s="52"/>
    </row>
    <row r="87" spans="1:6" ht="15.75" customHeight="1" thickBot="1" x14ac:dyDescent="0.3">
      <c r="A87" s="118" t="s">
        <v>109</v>
      </c>
      <c r="B87" s="119"/>
      <c r="C87" s="119"/>
      <c r="D87" s="120"/>
      <c r="E87" s="64"/>
      <c r="F87" s="52"/>
    </row>
    <row r="88" spans="1:6" ht="14.25" customHeight="1" x14ac:dyDescent="0.25">
      <c r="A88" s="65" t="s">
        <v>102</v>
      </c>
      <c r="B88" s="66">
        <v>35000</v>
      </c>
      <c r="C88" s="66">
        <v>40000</v>
      </c>
      <c r="D88" s="67">
        <v>45000</v>
      </c>
      <c r="E88" s="68"/>
      <c r="F88" s="69"/>
    </row>
    <row r="89" spans="1:6" ht="13.5" thickBot="1" x14ac:dyDescent="0.3">
      <c r="A89" s="61" t="s">
        <v>103</v>
      </c>
      <c r="B89" s="62">
        <f>F64/B88</f>
        <v>123.93346500000001</v>
      </c>
      <c r="C89" s="62">
        <f>F64/C88</f>
        <v>108.441781875</v>
      </c>
      <c r="D89" s="62">
        <f>F64/D88</f>
        <v>96.392695000000003</v>
      </c>
      <c r="E89" s="68"/>
      <c r="F89" s="69"/>
    </row>
    <row r="90" spans="1:6" ht="12.75" x14ac:dyDescent="0.25">
      <c r="A90" s="117" t="s">
        <v>83</v>
      </c>
      <c r="B90" s="117"/>
      <c r="C90" s="117"/>
      <c r="D90" s="117"/>
      <c r="E90" s="53"/>
      <c r="F90" s="53"/>
    </row>
  </sheetData>
  <mergeCells count="38">
    <mergeCell ref="A73:E73"/>
    <mergeCell ref="A74:E74"/>
    <mergeCell ref="A75:E75"/>
    <mergeCell ref="A69:E69"/>
    <mergeCell ref="A90:D90"/>
    <mergeCell ref="A87:D87"/>
    <mergeCell ref="A77:C77"/>
    <mergeCell ref="D12:E12"/>
    <mergeCell ref="D10:E10"/>
    <mergeCell ref="D9:E9"/>
    <mergeCell ref="D8:E8"/>
    <mergeCell ref="D13:E13"/>
    <mergeCell ref="D11:E11"/>
    <mergeCell ref="D14:E14"/>
    <mergeCell ref="A16:F16"/>
    <mergeCell ref="A43:F43"/>
    <mergeCell ref="A45:F45"/>
    <mergeCell ref="A48:F48"/>
    <mergeCell ref="A18:F18"/>
    <mergeCell ref="A29:F29"/>
    <mergeCell ref="A34:F34"/>
    <mergeCell ref="A41:F41"/>
    <mergeCell ref="A32:E32"/>
    <mergeCell ref="A27:E27"/>
    <mergeCell ref="A39:E39"/>
    <mergeCell ref="A51:F51"/>
    <mergeCell ref="A70:E70"/>
    <mergeCell ref="A71:E71"/>
    <mergeCell ref="A72:E72"/>
    <mergeCell ref="A56:F56"/>
    <mergeCell ref="A54:E54"/>
    <mergeCell ref="A66:E66"/>
    <mergeCell ref="A65:E65"/>
    <mergeCell ref="A64:E64"/>
    <mergeCell ref="A63:E63"/>
    <mergeCell ref="A62:E62"/>
    <mergeCell ref="A60:E60"/>
    <mergeCell ref="B59:E59"/>
  </mergeCells>
  <printOptions horizontalCentered="1"/>
  <pageMargins left="0.74803149606299213" right="0.74803149606299213" top="0.98425196850393704" bottom="0.98425196850393704" header="0" footer="0"/>
  <pageSetup scale="86" orientation="portrait" r:id="rId1"/>
  <headerFooter>
    <oddFooter>&amp;C&amp;"Helvetica Neue,Regular"&amp;12&amp;K000000&amp;P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LECHUGA</vt:lpstr>
      <vt:lpstr>LECHUGA!Área_de_impresión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2023-03-31T20:29:43Z</dcterms:modified>
  <cp:category/>
  <cp:contentStatus/>
</cp:coreProperties>
</file>