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" sheetId="1" r:id="rId1"/>
  </sheets>
  <definedNames/>
  <calcPr fullCalcOnLoad="1"/>
</workbook>
</file>

<file path=xl/sharedStrings.xml><?xml version="1.0" encoding="utf-8"?>
<sst xmlns="http://schemas.openxmlformats.org/spreadsheetml/2006/main" count="173" uniqueCount="124">
  <si>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</si>
  <si>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</si>
  <si>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</si>
  <si>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</si>
  <si>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</si>
  <si>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</si>
  <si>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</si>
  <si>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</si>
  <si>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</si>
  <si>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</si>
  <si>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</si>
  <si>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</si>
  <si>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</si>
  <si>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</si>
  <si>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</si>
  <si>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</si>
  <si>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</si>
  <si>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</si>
  <si>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</si>
  <si>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</si>
  <si>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</si>
  <si>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</si>
  <si>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</si>
  <si>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</si>
  <si>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</si>
  <si>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</si>
  <si>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</si>
  <si>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</si>
  <si>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</si>
  <si>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</si>
  <si>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</si>
  <si>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</si>
  <si>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</si>
  <si>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</si>
  <si>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</si>
  <si>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</si>
  <si>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</si>
  <si>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</si>
  <si>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</si>
  <si>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</si>
  <si>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</si>
  <si>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</si>
  <si>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</si>
  <si>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</si>
  <si>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</si>
  <si>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</si>
  <si>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</si>
  <si>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</si>
  <si>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</si>
  <si>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</si>
  <si>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</si>
  <si>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</si>
  <si>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</si>
  <si>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</si>
  <si>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</si>
  <si>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</si>
  <si>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</si>
  <si>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</si>
  <si>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</si>
  <si>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</si>
  <si>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</si>
  <si>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</si>
  <si>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</si>
  <si>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PAPA</t>
  </si>
  <si>
    <t>Mar-Abr</t>
  </si>
  <si>
    <t>MERCADO LOCAL</t>
  </si>
  <si>
    <t>LANCO</t>
  </si>
  <si>
    <t>DE LOS RIOS</t>
  </si>
  <si>
    <t>Selección y desinfección</t>
  </si>
  <si>
    <t>Octubre</t>
  </si>
  <si>
    <t>Mezcla fertilizantes y otros</t>
  </si>
  <si>
    <t>siembra y abono manual</t>
  </si>
  <si>
    <t>Aplicación biocidas</t>
  </si>
  <si>
    <t>Fertilización post-siembra</t>
  </si>
  <si>
    <t>Cosecha</t>
  </si>
  <si>
    <t>Aplicación Herbicida pre-siembra</t>
  </si>
  <si>
    <t>Rastraje</t>
  </si>
  <si>
    <t>Aporca</t>
  </si>
  <si>
    <t>SEMILLA (corriente)</t>
  </si>
  <si>
    <t>Sep-Oct</t>
  </si>
  <si>
    <t>SACOS</t>
  </si>
  <si>
    <t>u</t>
  </si>
  <si>
    <t>Nitromag</t>
  </si>
  <si>
    <t>Superfosfato Triple</t>
  </si>
  <si>
    <t>Muriato de Potasio</t>
  </si>
  <si>
    <t>l</t>
  </si>
  <si>
    <t>FUNGICIDA</t>
  </si>
  <si>
    <t>INSECTICIDA</t>
  </si>
  <si>
    <t>PATAGONIA</t>
  </si>
  <si>
    <t>PRECIO ESPERADO ($/kilo)</t>
  </si>
  <si>
    <t>septiembre</t>
  </si>
  <si>
    <t>septiembre noviembre</t>
  </si>
  <si>
    <t>octubre enero</t>
  </si>
  <si>
    <t>octubre nov</t>
  </si>
  <si>
    <t>RENDIMIENTO (kg/Há.) se excluye 20% descarte</t>
  </si>
  <si>
    <t>HM</t>
  </si>
  <si>
    <t>Siembra</t>
  </si>
  <si>
    <t>HA</t>
  </si>
  <si>
    <t>Septiembre OCT</t>
  </si>
  <si>
    <t>SEPT-NOV</t>
  </si>
  <si>
    <t>NOV-DIC</t>
  </si>
  <si>
    <t>Septiembre-NOV</t>
  </si>
  <si>
    <t>MARZO ABRIL</t>
  </si>
  <si>
    <t>sacado caña</t>
  </si>
  <si>
    <t>Septiembre-OCT</t>
  </si>
  <si>
    <t>sept-nov</t>
  </si>
  <si>
    <t>litro</t>
  </si>
  <si>
    <t>nov a enero</t>
  </si>
  <si>
    <t>Dic-ene</t>
  </si>
  <si>
    <t>frasco 250 cc</t>
  </si>
  <si>
    <t>fludioxonilo (celest)</t>
  </si>
  <si>
    <t>Clorotanolil contacto (3 aplicaciones) (bravo)</t>
  </si>
  <si>
    <t>mancozeb-cimoxanilo (2 aplicaciones) (rapizent)</t>
  </si>
  <si>
    <t>sep-nov</t>
  </si>
  <si>
    <t>Metribuzina (Sencor)</t>
  </si>
  <si>
    <t>Glifosato (Rango)</t>
  </si>
  <si>
    <t>lambda cihalotrina (karate)</t>
  </si>
  <si>
    <t>saco</t>
  </si>
  <si>
    <t>Costo unitario ($/kg) (*)</t>
  </si>
  <si>
    <t>Rendimiento (kg/ha)</t>
  </si>
  <si>
    <t>ESCENARIOS COSTO UNITARIO  ($/kg)</t>
  </si>
  <si>
    <t>6.- mano de obra familiar, cosecha contratada pago al día</t>
  </si>
  <si>
    <t>seguro agrícola</t>
  </si>
  <si>
    <t>marzo 2023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</si>
</sst>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_-* #,##0_-;\-* #,##0_-;_-* &quot;-&quot;??_-;_-@_-"/>
    <numFmt numFmtId="177" formatCode="&quot;$&quot;\ #,##0"/>
    <numFmt numFmtId="178" formatCode="[$-340A]dddd\,\ dd&quot; de &quot;mmmm&quot; de &quot;yyyy"/>
    <numFmt numFmtId="179" formatCode="[$-340A]dddd\,\ d\ &quot;de&quot;\ mmmm\ &quot;de&quot;\ 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49" fontId="2" fillId="35" borderId="14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49" fontId="8" fillId="35" borderId="14" xfId="0" applyNumberFormat="1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49" fontId="10" fillId="35" borderId="14" xfId="0" applyNumberFormat="1" applyFont="1" applyFill="1" applyBorder="1" applyAlignment="1">
      <alignment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49" fontId="10" fillId="35" borderId="17" xfId="0" applyNumberFormat="1" applyFont="1" applyFill="1" applyBorder="1" applyAlignment="1">
      <alignment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3" fontId="10" fillId="35" borderId="17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49" fontId="14" fillId="36" borderId="18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0" fontId="14" fillId="33" borderId="10" xfId="0" applyNumberFormat="1" applyFont="1" applyFill="1" applyBorder="1" applyAlignment="1">
      <alignment vertical="center"/>
    </xf>
    <xf numFmtId="175" fontId="14" fillId="33" borderId="10" xfId="0" applyNumberFormat="1" applyFont="1" applyFill="1" applyBorder="1" applyAlignment="1">
      <alignment vertical="center"/>
    </xf>
    <xf numFmtId="0" fontId="11" fillId="37" borderId="19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9" fontId="2" fillId="34" borderId="20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174" fontId="2" fillId="34" borderId="22" xfId="0" applyNumberFormat="1" applyFont="1" applyFill="1" applyBorder="1" applyAlignment="1">
      <alignment vertical="center"/>
    </xf>
    <xf numFmtId="49" fontId="2" fillId="35" borderId="23" xfId="0" applyNumberFormat="1" applyFont="1" applyFill="1" applyBorder="1" applyAlignment="1">
      <alignment vertical="center"/>
    </xf>
    <xf numFmtId="174" fontId="2" fillId="35" borderId="24" xfId="0" applyNumberFormat="1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vertical="center"/>
    </xf>
    <xf numFmtId="174" fontId="2" fillId="34" borderId="24" xfId="0" applyNumberFormat="1" applyFont="1" applyFill="1" applyBorder="1" applyAlignment="1">
      <alignment vertical="center"/>
    </xf>
    <xf numFmtId="49" fontId="2" fillId="34" borderId="25" xfId="0" applyNumberFormat="1" applyFont="1" applyFill="1" applyBorder="1" applyAlignment="1">
      <alignment vertical="center"/>
    </xf>
    <xf numFmtId="0" fontId="11" fillId="34" borderId="26" xfId="0" applyFont="1" applyFill="1" applyBorder="1" applyAlignment="1">
      <alignment vertical="center"/>
    </xf>
    <xf numFmtId="174" fontId="2" fillId="38" borderId="27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6" borderId="28" xfId="0" applyNumberFormat="1" applyFont="1" applyFill="1" applyBorder="1" applyAlignment="1">
      <alignment vertical="center"/>
    </xf>
    <xf numFmtId="49" fontId="14" fillId="33" borderId="29" xfId="0" applyNumberFormat="1" applyFont="1" applyFill="1" applyBorder="1" applyAlignment="1">
      <alignment vertical="center"/>
    </xf>
    <xf numFmtId="49" fontId="14" fillId="36" borderId="30" xfId="0" applyNumberFormat="1" applyFont="1" applyFill="1" applyBorder="1" applyAlignment="1">
      <alignment vertical="center"/>
    </xf>
    <xf numFmtId="175" fontId="14" fillId="36" borderId="31" xfId="0" applyNumberFormat="1" applyFont="1" applyFill="1" applyBorder="1" applyAlignment="1">
      <alignment vertical="center"/>
    </xf>
    <xf numFmtId="9" fontId="14" fillId="36" borderId="32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33" xfId="0" applyNumberFormat="1" applyFont="1" applyFill="1" applyBorder="1" applyAlignment="1">
      <alignment vertical="center"/>
    </xf>
    <xf numFmtId="49" fontId="16" fillId="33" borderId="34" xfId="0" applyNumberFormat="1" applyFont="1" applyFill="1" applyBorder="1" applyAlignment="1">
      <alignment vertical="center"/>
    </xf>
    <xf numFmtId="49" fontId="16" fillId="33" borderId="35" xfId="0" applyNumberFormat="1" applyFont="1" applyFill="1" applyBorder="1" applyAlignment="1">
      <alignment vertical="center"/>
    </xf>
    <xf numFmtId="0" fontId="14" fillId="37" borderId="0" xfId="0" applyFont="1" applyFill="1" applyBorder="1" applyAlignment="1">
      <alignment vertical="center"/>
    </xf>
    <xf numFmtId="0" fontId="11" fillId="39" borderId="19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36" xfId="0" applyFont="1" applyFill="1" applyBorder="1" applyAlignment="1">
      <alignment vertical="center"/>
    </xf>
    <xf numFmtId="49" fontId="14" fillId="36" borderId="37" xfId="0" applyNumberFormat="1" applyFont="1" applyFill="1" applyBorder="1" applyAlignment="1">
      <alignment vertical="center"/>
    </xf>
    <xf numFmtId="0" fontId="14" fillId="36" borderId="38" xfId="0" applyNumberFormat="1" applyFont="1" applyFill="1" applyBorder="1" applyAlignment="1">
      <alignment vertical="center"/>
    </xf>
    <xf numFmtId="0" fontId="14" fillId="36" borderId="39" xfId="0" applyNumberFormat="1" applyFont="1" applyFill="1" applyBorder="1" applyAlignment="1">
      <alignment vertical="center"/>
    </xf>
    <xf numFmtId="175" fontId="14" fillId="36" borderId="32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0" fillId="33" borderId="40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 wrapText="1"/>
    </xf>
    <xf numFmtId="43" fontId="5" fillId="33" borderId="10" xfId="47" applyFont="1" applyFill="1" applyBorder="1" applyAlignment="1">
      <alignment horizontal="right" vertical="center"/>
    </xf>
    <xf numFmtId="14" fontId="3" fillId="33" borderId="43" xfId="0" applyNumberFormat="1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3" xfId="0" applyFont="1" applyFill="1" applyBorder="1" applyAlignment="1">
      <alignment horizontal="justify" vertical="center" wrapText="1"/>
    </xf>
    <xf numFmtId="0" fontId="0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 wrapText="1"/>
    </xf>
    <xf numFmtId="3" fontId="3" fillId="33" borderId="46" xfId="0" applyNumberFormat="1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3" fontId="3" fillId="33" borderId="48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vertical="center"/>
    </xf>
    <xf numFmtId="49" fontId="5" fillId="33" borderId="49" xfId="0" applyNumberFormat="1" applyFont="1" applyFill="1" applyBorder="1" applyAlignment="1">
      <alignment horizontal="center" vertical="center"/>
    </xf>
    <xf numFmtId="0" fontId="5" fillId="33" borderId="49" xfId="0" applyNumberFormat="1" applyFont="1" applyFill="1" applyBorder="1" applyAlignment="1">
      <alignment vertical="center"/>
    </xf>
    <xf numFmtId="3" fontId="5" fillId="33" borderId="49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3" fontId="3" fillId="33" borderId="50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16" fillId="33" borderId="52" xfId="0" applyFont="1" applyFill="1" applyBorder="1" applyAlignment="1">
      <alignment vertical="center"/>
    </xf>
    <xf numFmtId="0" fontId="16" fillId="33" borderId="53" xfId="0" applyFont="1" applyFill="1" applyBorder="1" applyAlignment="1">
      <alignment vertical="center"/>
    </xf>
    <xf numFmtId="0" fontId="16" fillId="33" borderId="54" xfId="0" applyFont="1" applyFill="1" applyBorder="1" applyAlignment="1">
      <alignment vertical="center"/>
    </xf>
    <xf numFmtId="0" fontId="16" fillId="33" borderId="55" xfId="0" applyFont="1" applyFill="1" applyBorder="1" applyAlignment="1">
      <alignment vertical="center"/>
    </xf>
    <xf numFmtId="0" fontId="16" fillId="33" borderId="56" xfId="0" applyFont="1" applyFill="1" applyBorder="1" applyAlignment="1">
      <alignment vertical="center"/>
    </xf>
    <xf numFmtId="0" fontId="16" fillId="39" borderId="57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49" fontId="16" fillId="36" borderId="58" xfId="0" applyNumberFormat="1" applyFont="1" applyFill="1" applyBorder="1" applyAlignment="1">
      <alignment vertical="center"/>
    </xf>
    <xf numFmtId="9" fontId="16" fillId="33" borderId="59" xfId="0" applyNumberFormat="1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4" fillId="36" borderId="38" xfId="0" applyNumberFormat="1" applyFont="1" applyFill="1" applyBorder="1" applyAlignment="1">
      <alignment vertical="center"/>
    </xf>
    <xf numFmtId="49" fontId="3" fillId="33" borderId="61" xfId="0" applyNumberFormat="1" applyFont="1" applyFill="1" applyBorder="1" applyAlignment="1">
      <alignment horizontal="right" vertical="center"/>
    </xf>
    <xf numFmtId="49" fontId="5" fillId="33" borderId="61" xfId="0" applyNumberFormat="1" applyFont="1" applyFill="1" applyBorder="1" applyAlignment="1">
      <alignment horizontal="center" vertical="center" wrapText="1"/>
    </xf>
    <xf numFmtId="49" fontId="5" fillId="33" borderId="61" xfId="0" applyNumberFormat="1" applyFont="1" applyFill="1" applyBorder="1" applyAlignment="1">
      <alignment horizontal="right" vertical="center"/>
    </xf>
    <xf numFmtId="49" fontId="5" fillId="33" borderId="61" xfId="0" applyNumberFormat="1" applyFont="1" applyFill="1" applyBorder="1" applyAlignment="1">
      <alignment horizontal="right" vertical="center" wrapText="1"/>
    </xf>
    <xf numFmtId="0" fontId="0" fillId="33" borderId="62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 wrapText="1"/>
    </xf>
    <xf numFmtId="49" fontId="2" fillId="35" borderId="64" xfId="0" applyNumberFormat="1" applyFont="1" applyFill="1" applyBorder="1" applyAlignment="1">
      <alignment vertical="center" wrapText="1"/>
    </xf>
    <xf numFmtId="49" fontId="5" fillId="33" borderId="64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177" fontId="5" fillId="40" borderId="10" xfId="0" applyNumberFormat="1" applyFont="1" applyFill="1" applyBorder="1" applyAlignment="1">
      <alignment vertical="center"/>
    </xf>
    <xf numFmtId="3" fontId="5" fillId="40" borderId="10" xfId="0" applyNumberFormat="1" applyFont="1" applyFill="1" applyBorder="1" applyAlignment="1">
      <alignment vertical="center"/>
    </xf>
    <xf numFmtId="3" fontId="5" fillId="40" borderId="10" xfId="0" applyNumberFormat="1" applyFont="1" applyFill="1" applyBorder="1" applyAlignment="1">
      <alignment horizontal="right" vertical="center" wrapText="1"/>
    </xf>
    <xf numFmtId="49" fontId="5" fillId="40" borderId="61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vertical="center"/>
    </xf>
    <xf numFmtId="0" fontId="5" fillId="40" borderId="10" xfId="0" applyFont="1" applyFill="1" applyBorder="1" applyAlignment="1">
      <alignment horizontal="right" vertical="center" wrapText="1"/>
    </xf>
    <xf numFmtId="49" fontId="19" fillId="39" borderId="65" xfId="0" applyNumberFormat="1" applyFont="1" applyFill="1" applyBorder="1" applyAlignment="1">
      <alignment vertical="center"/>
    </xf>
    <xf numFmtId="0" fontId="14" fillId="39" borderId="66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vertical="center" wrapText="1"/>
    </xf>
    <xf numFmtId="0" fontId="4" fillId="41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219075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5581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8"/>
  <sheetViews>
    <sheetView showGridLines="0" tabSelected="1" zoomScale="118" zoomScaleNormal="118" zoomScalePageLayoutView="0" workbookViewId="0" topLeftCell="A3">
      <selection activeCell="G91" sqref="G91"/>
    </sheetView>
  </sheetViews>
  <sheetFormatPr defaultColWidth="10.8515625" defaultRowHeight="15.75" customHeight="1"/>
  <cols>
    <col min="1" max="1" width="4.421875" style="82" customWidth="1"/>
    <col min="2" max="2" width="26.140625" style="82" customWidth="1"/>
    <col min="3" max="3" width="19.421875" style="82" customWidth="1"/>
    <col min="4" max="4" width="9.421875" style="82" customWidth="1"/>
    <col min="5" max="5" width="14.421875" style="82" customWidth="1"/>
    <col min="6" max="6" width="11.00390625" style="82" customWidth="1"/>
    <col min="7" max="7" width="15.00390625" style="82" customWidth="1"/>
    <col min="8" max="255" width="10.8515625" style="82" customWidth="1"/>
    <col min="256" max="16384" width="10.8515625" style="83" customWidth="1"/>
  </cols>
  <sheetData>
    <row r="1" spans="1:7" ht="15.75" customHeight="1">
      <c r="A1" s="81"/>
      <c r="B1" s="81"/>
      <c r="C1" s="81"/>
      <c r="D1" s="81"/>
      <c r="E1" s="81"/>
      <c r="F1" s="81"/>
      <c r="G1" s="81"/>
    </row>
    <row r="2" spans="1:7" ht="15.75" customHeight="1">
      <c r="A2" s="81"/>
      <c r="B2" s="81"/>
      <c r="C2" s="81"/>
      <c r="D2" s="81"/>
      <c r="E2" s="81"/>
      <c r="F2" s="81"/>
      <c r="G2" s="81"/>
    </row>
    <row r="3" spans="1:7" ht="15.75" customHeight="1">
      <c r="A3" s="81"/>
      <c r="B3" s="81"/>
      <c r="C3" s="81"/>
      <c r="D3" s="81"/>
      <c r="E3" s="81"/>
      <c r="F3" s="81"/>
      <c r="G3" s="81"/>
    </row>
    <row r="4" spans="1:7" ht="15.75" customHeight="1">
      <c r="A4" s="81"/>
      <c r="B4" s="81"/>
      <c r="C4" s="81"/>
      <c r="D4" s="81"/>
      <c r="E4" s="81"/>
      <c r="F4" s="81"/>
      <c r="G4" s="81"/>
    </row>
    <row r="5" spans="1:7" ht="15.75" customHeight="1">
      <c r="A5" s="81"/>
      <c r="B5" s="81"/>
      <c r="C5" s="81"/>
      <c r="D5" s="81"/>
      <c r="E5" s="81"/>
      <c r="F5" s="81"/>
      <c r="G5" s="81"/>
    </row>
    <row r="6" spans="1:7" ht="15.75" customHeight="1">
      <c r="A6" s="81"/>
      <c r="B6" s="81"/>
      <c r="C6" s="81"/>
      <c r="D6" s="81"/>
      <c r="E6" s="81"/>
      <c r="F6" s="81"/>
      <c r="G6" s="81"/>
    </row>
    <row r="7" spans="1:7" ht="15.75" customHeight="1">
      <c r="A7" s="81"/>
      <c r="B7" s="81"/>
      <c r="C7" s="81"/>
      <c r="D7" s="81"/>
      <c r="E7" s="81"/>
      <c r="F7" s="81"/>
      <c r="G7" s="81"/>
    </row>
    <row r="8" spans="1:7" ht="15.75" customHeight="1">
      <c r="A8" s="81"/>
      <c r="B8" s="140"/>
      <c r="C8" s="84"/>
      <c r="D8" s="81"/>
      <c r="E8" s="84"/>
      <c r="F8" s="84"/>
      <c r="G8" s="84"/>
    </row>
    <row r="9" spans="1:8" ht="26.25" customHeight="1">
      <c r="A9" s="121"/>
      <c r="B9" s="142" t="s">
        <v>0</v>
      </c>
      <c r="C9" s="136" t="s">
        <v>63</v>
      </c>
      <c r="D9" s="86"/>
      <c r="E9" s="155" t="s">
        <v>94</v>
      </c>
      <c r="F9" s="156"/>
      <c r="G9" s="149">
        <f>28000-(28000*0.2)</f>
        <v>22400</v>
      </c>
      <c r="H9" s="144"/>
    </row>
    <row r="10" spans="1:7" ht="15.75" customHeight="1">
      <c r="A10" s="121"/>
      <c r="B10" s="143" t="s">
        <v>1</v>
      </c>
      <c r="C10" s="137" t="s">
        <v>88</v>
      </c>
      <c r="D10" s="87"/>
      <c r="E10" s="153" t="s">
        <v>2</v>
      </c>
      <c r="F10" s="154"/>
      <c r="G10" s="89" t="s">
        <v>64</v>
      </c>
    </row>
    <row r="11" spans="1:7" ht="15.75" customHeight="1">
      <c r="A11" s="121"/>
      <c r="B11" s="143" t="s">
        <v>3</v>
      </c>
      <c r="C11" s="138" t="s">
        <v>4</v>
      </c>
      <c r="D11" s="87"/>
      <c r="E11" s="153" t="s">
        <v>89</v>
      </c>
      <c r="F11" s="154"/>
      <c r="G11" s="145">
        <v>400</v>
      </c>
    </row>
    <row r="12" spans="1:7" ht="15.75" customHeight="1">
      <c r="A12" s="121"/>
      <c r="B12" s="143" t="s">
        <v>5</v>
      </c>
      <c r="C12" s="139" t="s">
        <v>67</v>
      </c>
      <c r="D12" s="87"/>
      <c r="E12" s="91" t="s">
        <v>6</v>
      </c>
      <c r="F12" s="92"/>
      <c r="G12" s="93">
        <f>(G9*G11)</f>
        <v>8960000</v>
      </c>
    </row>
    <row r="13" spans="1:7" ht="15.75" customHeight="1">
      <c r="A13" s="121"/>
      <c r="B13" s="143" t="s">
        <v>7</v>
      </c>
      <c r="C13" s="138" t="s">
        <v>66</v>
      </c>
      <c r="D13" s="87"/>
      <c r="E13" s="153" t="s">
        <v>8</v>
      </c>
      <c r="F13" s="154"/>
      <c r="G13" s="94" t="s">
        <v>65</v>
      </c>
    </row>
    <row r="14" spans="1:7" ht="15.75" customHeight="1">
      <c r="A14" s="121"/>
      <c r="B14" s="143" t="s">
        <v>9</v>
      </c>
      <c r="C14" s="138" t="s">
        <v>66</v>
      </c>
      <c r="D14" s="87"/>
      <c r="E14" s="153" t="s">
        <v>10</v>
      </c>
      <c r="F14" s="154"/>
      <c r="G14" s="89" t="s">
        <v>64</v>
      </c>
    </row>
    <row r="15" spans="1:7" ht="15.75" customHeight="1">
      <c r="A15" s="121"/>
      <c r="B15" s="143" t="s">
        <v>11</v>
      </c>
      <c r="C15" s="148" t="s">
        <v>123</v>
      </c>
      <c r="D15" s="87"/>
      <c r="E15" s="157" t="s">
        <v>12</v>
      </c>
      <c r="F15" s="158"/>
      <c r="G15" s="90" t="s">
        <v>13</v>
      </c>
    </row>
    <row r="16" spans="1:7" ht="15.75" customHeight="1">
      <c r="A16" s="81"/>
      <c r="B16" s="141"/>
      <c r="C16" s="95"/>
      <c r="D16" s="4"/>
      <c r="E16" s="96"/>
      <c r="F16" s="96"/>
      <c r="G16" s="97"/>
    </row>
    <row r="17" spans="1:7" ht="15.75" customHeight="1">
      <c r="A17" s="98"/>
      <c r="B17" s="159" t="s">
        <v>14</v>
      </c>
      <c r="C17" s="160"/>
      <c r="D17" s="160"/>
      <c r="E17" s="160"/>
      <c r="F17" s="160"/>
      <c r="G17" s="160"/>
    </row>
    <row r="18" spans="1:7" ht="15.75" customHeight="1">
      <c r="A18" s="81"/>
      <c r="B18" s="99"/>
      <c r="C18" s="100"/>
      <c r="D18" s="100"/>
      <c r="E18" s="100"/>
      <c r="F18" s="101"/>
      <c r="G18" s="101"/>
    </row>
    <row r="19" spans="1:7" ht="15.75" customHeight="1">
      <c r="A19" s="85"/>
      <c r="B19" s="2" t="s">
        <v>15</v>
      </c>
      <c r="C19" s="3"/>
      <c r="D19" s="4"/>
      <c r="E19" s="4"/>
      <c r="F19" s="4"/>
      <c r="G19" s="4"/>
    </row>
    <row r="20" spans="1:7" ht="23.25" customHeight="1">
      <c r="A20" s="98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5.75" customHeight="1">
      <c r="A21" s="98"/>
      <c r="B21" s="88" t="s">
        <v>68</v>
      </c>
      <c r="C21" s="1" t="s">
        <v>22</v>
      </c>
      <c r="D21" s="102">
        <v>1</v>
      </c>
      <c r="E21" s="88" t="s">
        <v>90</v>
      </c>
      <c r="F21" s="93">
        <v>20000</v>
      </c>
      <c r="G21" s="93">
        <f>D21*F21</f>
        <v>20000</v>
      </c>
    </row>
    <row r="22" spans="1:7" ht="15.75" customHeight="1">
      <c r="A22" s="98"/>
      <c r="B22" s="88" t="s">
        <v>70</v>
      </c>
      <c r="C22" s="1" t="s">
        <v>22</v>
      </c>
      <c r="D22" s="102">
        <v>0.5</v>
      </c>
      <c r="E22" s="88" t="s">
        <v>90</v>
      </c>
      <c r="F22" s="93">
        <v>20000</v>
      </c>
      <c r="G22" s="93">
        <f aca="true" t="shared" si="0" ref="G22:G27">D22*F22</f>
        <v>10000</v>
      </c>
    </row>
    <row r="23" spans="1:7" ht="15.75" customHeight="1">
      <c r="A23" s="98"/>
      <c r="B23" s="88" t="s">
        <v>71</v>
      </c>
      <c r="C23" s="1" t="s">
        <v>22</v>
      </c>
      <c r="D23" s="102">
        <v>8</v>
      </c>
      <c r="E23" s="88" t="s">
        <v>91</v>
      </c>
      <c r="F23" s="93">
        <v>20000</v>
      </c>
      <c r="G23" s="93">
        <f t="shared" si="0"/>
        <v>160000</v>
      </c>
    </row>
    <row r="24" spans="1:7" ht="15.75" customHeight="1">
      <c r="A24" s="98"/>
      <c r="B24" s="88" t="s">
        <v>72</v>
      </c>
      <c r="C24" s="1" t="s">
        <v>22</v>
      </c>
      <c r="D24" s="102">
        <v>2.5</v>
      </c>
      <c r="E24" s="88" t="s">
        <v>92</v>
      </c>
      <c r="F24" s="93">
        <v>20000</v>
      </c>
      <c r="G24" s="93">
        <f t="shared" si="0"/>
        <v>50000</v>
      </c>
    </row>
    <row r="25" spans="1:7" ht="15.75" customHeight="1">
      <c r="A25" s="98"/>
      <c r="B25" s="88" t="s">
        <v>73</v>
      </c>
      <c r="C25" s="1" t="s">
        <v>22</v>
      </c>
      <c r="D25" s="102">
        <v>0.5</v>
      </c>
      <c r="E25" s="88" t="s">
        <v>93</v>
      </c>
      <c r="F25" s="93">
        <v>20000</v>
      </c>
      <c r="G25" s="93">
        <f t="shared" si="0"/>
        <v>10000</v>
      </c>
    </row>
    <row r="26" spans="1:7" ht="15.75" customHeight="1">
      <c r="A26" s="98"/>
      <c r="B26" s="88" t="s">
        <v>103</v>
      </c>
      <c r="C26" s="1" t="s">
        <v>22</v>
      </c>
      <c r="D26" s="102">
        <v>2</v>
      </c>
      <c r="E26" s="88" t="s">
        <v>64</v>
      </c>
      <c r="F26" s="93">
        <v>20000</v>
      </c>
      <c r="G26" s="93">
        <f t="shared" si="0"/>
        <v>40000</v>
      </c>
    </row>
    <row r="27" spans="1:7" ht="15.75" customHeight="1">
      <c r="A27" s="98"/>
      <c r="B27" s="88" t="s">
        <v>74</v>
      </c>
      <c r="C27" s="1" t="s">
        <v>117</v>
      </c>
      <c r="D27" s="102">
        <f>G9/25</f>
        <v>896</v>
      </c>
      <c r="E27" s="88" t="s">
        <v>64</v>
      </c>
      <c r="F27" s="147">
        <v>2000</v>
      </c>
      <c r="G27" s="93">
        <f t="shared" si="0"/>
        <v>1792000</v>
      </c>
    </row>
    <row r="28" spans="1:7" ht="15.75" customHeight="1">
      <c r="A28" s="98"/>
      <c r="B28" s="6" t="s">
        <v>23</v>
      </c>
      <c r="C28" s="7"/>
      <c r="D28" s="7"/>
      <c r="E28" s="7"/>
      <c r="F28" s="8"/>
      <c r="G28" s="9">
        <f>SUM(G21:G27)</f>
        <v>2082000</v>
      </c>
    </row>
    <row r="29" spans="1:7" ht="15.75" customHeight="1">
      <c r="A29" s="81"/>
      <c r="B29" s="99"/>
      <c r="C29" s="101"/>
      <c r="D29" s="101"/>
      <c r="E29" s="101"/>
      <c r="F29" s="103"/>
      <c r="G29" s="103"/>
    </row>
    <row r="30" spans="1:7" ht="15.75" customHeight="1">
      <c r="A30" s="85"/>
      <c r="B30" s="10" t="s">
        <v>24</v>
      </c>
      <c r="C30" s="11"/>
      <c r="D30" s="12"/>
      <c r="E30" s="12"/>
      <c r="F30" s="13"/>
      <c r="G30" s="13"/>
    </row>
    <row r="31" spans="1:7" ht="23.25" customHeight="1">
      <c r="A31" s="85"/>
      <c r="B31" s="14" t="s">
        <v>16</v>
      </c>
      <c r="C31" s="15" t="s">
        <v>17</v>
      </c>
      <c r="D31" s="15" t="s">
        <v>18</v>
      </c>
      <c r="E31" s="14" t="s">
        <v>19</v>
      </c>
      <c r="F31" s="15" t="s">
        <v>20</v>
      </c>
      <c r="G31" s="14" t="s">
        <v>21</v>
      </c>
    </row>
    <row r="32" spans="1:7" ht="15.75" customHeight="1">
      <c r="A32" s="85"/>
      <c r="B32" s="16"/>
      <c r="C32" s="17"/>
      <c r="D32" s="17"/>
      <c r="E32" s="17"/>
      <c r="F32" s="16"/>
      <c r="G32" s="16"/>
    </row>
    <row r="33" spans="1:7" ht="15.75" customHeight="1">
      <c r="A33" s="85"/>
      <c r="B33" s="18" t="s">
        <v>25</v>
      </c>
      <c r="C33" s="19"/>
      <c r="D33" s="19"/>
      <c r="E33" s="19"/>
      <c r="F33" s="20"/>
      <c r="G33" s="20"/>
    </row>
    <row r="34" spans="1:7" ht="15.75" customHeight="1">
      <c r="A34" s="81"/>
      <c r="B34" s="104"/>
      <c r="C34" s="105"/>
      <c r="D34" s="105"/>
      <c r="E34" s="105"/>
      <c r="F34" s="106"/>
      <c r="G34" s="106"/>
    </row>
    <row r="35" spans="1:7" ht="15.75" customHeight="1">
      <c r="A35" s="85"/>
      <c r="B35" s="10" t="s">
        <v>26</v>
      </c>
      <c r="C35" s="11"/>
      <c r="D35" s="12"/>
      <c r="E35" s="12"/>
      <c r="F35" s="13"/>
      <c r="G35" s="13"/>
    </row>
    <row r="36" spans="1:7" ht="22.5" customHeight="1">
      <c r="A36" s="85"/>
      <c r="B36" s="21" t="s">
        <v>16</v>
      </c>
      <c r="C36" s="21" t="s">
        <v>17</v>
      </c>
      <c r="D36" s="21" t="s">
        <v>18</v>
      </c>
      <c r="E36" s="21" t="s">
        <v>19</v>
      </c>
      <c r="F36" s="22" t="s">
        <v>20</v>
      </c>
      <c r="G36" s="21" t="s">
        <v>21</v>
      </c>
    </row>
    <row r="37" spans="1:7" ht="15.75" customHeight="1">
      <c r="A37" s="98"/>
      <c r="B37" s="88" t="s">
        <v>75</v>
      </c>
      <c r="C37" s="1" t="s">
        <v>95</v>
      </c>
      <c r="D37" s="102">
        <v>1</v>
      </c>
      <c r="E37" s="90" t="s">
        <v>98</v>
      </c>
      <c r="F37" s="93">
        <v>30000</v>
      </c>
      <c r="G37" s="93">
        <f aca="true" t="shared" si="1" ref="G37:G42">D37*F37</f>
        <v>30000</v>
      </c>
    </row>
    <row r="38" spans="1:7" ht="15.75" customHeight="1">
      <c r="A38" s="98"/>
      <c r="B38" s="88" t="s">
        <v>76</v>
      </c>
      <c r="C38" s="1" t="s">
        <v>95</v>
      </c>
      <c r="D38" s="102">
        <v>4</v>
      </c>
      <c r="E38" s="90" t="s">
        <v>101</v>
      </c>
      <c r="F38" s="93">
        <v>30000</v>
      </c>
      <c r="G38" s="93">
        <f t="shared" si="1"/>
        <v>120000</v>
      </c>
    </row>
    <row r="39" spans="1:7" ht="15.75" customHeight="1">
      <c r="A39" s="98"/>
      <c r="B39" s="88" t="s">
        <v>27</v>
      </c>
      <c r="C39" s="1" t="s">
        <v>95</v>
      </c>
      <c r="D39" s="102">
        <v>2</v>
      </c>
      <c r="E39" s="90" t="s">
        <v>99</v>
      </c>
      <c r="F39" s="93">
        <v>30000</v>
      </c>
      <c r="G39" s="93">
        <f t="shared" si="1"/>
        <v>60000</v>
      </c>
    </row>
    <row r="40" spans="1:7" ht="15.75" customHeight="1">
      <c r="A40" s="98"/>
      <c r="B40" s="88" t="s">
        <v>96</v>
      </c>
      <c r="C40" s="1" t="s">
        <v>97</v>
      </c>
      <c r="D40" s="102">
        <v>1</v>
      </c>
      <c r="E40" s="90" t="s">
        <v>99</v>
      </c>
      <c r="F40" s="93">
        <v>120000</v>
      </c>
      <c r="G40" s="93">
        <f t="shared" si="1"/>
        <v>120000</v>
      </c>
    </row>
    <row r="41" spans="1:7" ht="15.75" customHeight="1">
      <c r="A41" s="98"/>
      <c r="B41" s="88" t="s">
        <v>77</v>
      </c>
      <c r="C41" s="1" t="s">
        <v>95</v>
      </c>
      <c r="D41" s="102">
        <v>2</v>
      </c>
      <c r="E41" s="90" t="s">
        <v>100</v>
      </c>
      <c r="F41" s="93">
        <v>30000</v>
      </c>
      <c r="G41" s="93">
        <f t="shared" si="1"/>
        <v>60000</v>
      </c>
    </row>
    <row r="42" spans="1:7" ht="15.75" customHeight="1">
      <c r="A42" s="98"/>
      <c r="B42" s="88" t="s">
        <v>74</v>
      </c>
      <c r="C42" s="1" t="s">
        <v>97</v>
      </c>
      <c r="D42" s="102">
        <v>1</v>
      </c>
      <c r="E42" s="90" t="s">
        <v>102</v>
      </c>
      <c r="F42" s="93">
        <v>350000</v>
      </c>
      <c r="G42" s="93">
        <f t="shared" si="1"/>
        <v>350000</v>
      </c>
    </row>
    <row r="43" spans="1:7" ht="15.75" customHeight="1">
      <c r="A43" s="85"/>
      <c r="B43" s="23" t="s">
        <v>28</v>
      </c>
      <c r="C43" s="24"/>
      <c r="D43" s="24"/>
      <c r="E43" s="24"/>
      <c r="F43" s="25"/>
      <c r="G43" s="26">
        <f>SUM(G37:G42)</f>
        <v>740000</v>
      </c>
    </row>
    <row r="44" spans="1:7" ht="15.75" customHeight="1">
      <c r="A44" s="81"/>
      <c r="B44" s="104"/>
      <c r="C44" s="105"/>
      <c r="D44" s="105"/>
      <c r="E44" s="105"/>
      <c r="F44" s="106"/>
      <c r="G44" s="106"/>
    </row>
    <row r="45" spans="1:7" ht="15.75" customHeight="1">
      <c r="A45" s="85"/>
      <c r="B45" s="10" t="s">
        <v>29</v>
      </c>
      <c r="C45" s="11"/>
      <c r="D45" s="12"/>
      <c r="E45" s="12"/>
      <c r="F45" s="13"/>
      <c r="G45" s="13"/>
    </row>
    <row r="46" spans="1:11" ht="24" customHeight="1">
      <c r="A46" s="85"/>
      <c r="B46" s="22" t="s">
        <v>30</v>
      </c>
      <c r="C46" s="22" t="s">
        <v>31</v>
      </c>
      <c r="D46" s="22" t="s">
        <v>32</v>
      </c>
      <c r="E46" s="22" t="s">
        <v>19</v>
      </c>
      <c r="F46" s="22" t="s">
        <v>20</v>
      </c>
      <c r="G46" s="22" t="s">
        <v>21</v>
      </c>
      <c r="K46" s="107"/>
    </row>
    <row r="47" spans="1:11" ht="15.75" customHeight="1">
      <c r="A47" s="98"/>
      <c r="B47" s="27" t="s">
        <v>78</v>
      </c>
      <c r="C47" s="79" t="s">
        <v>35</v>
      </c>
      <c r="D47" s="80">
        <v>2800</v>
      </c>
      <c r="E47" s="79" t="s">
        <v>79</v>
      </c>
      <c r="F47" s="150">
        <v>400</v>
      </c>
      <c r="G47" s="80">
        <f>D47*F47</f>
        <v>1120000</v>
      </c>
      <c r="K47" s="107"/>
    </row>
    <row r="48" spans="1:7" ht="15.75" customHeight="1">
      <c r="A48" s="98"/>
      <c r="B48" s="91" t="s">
        <v>80</v>
      </c>
      <c r="C48" s="108" t="s">
        <v>81</v>
      </c>
      <c r="D48" s="109">
        <f>D27</f>
        <v>896</v>
      </c>
      <c r="E48" s="108" t="s">
        <v>64</v>
      </c>
      <c r="F48" s="146">
        <v>220</v>
      </c>
      <c r="G48" s="80">
        <f aca="true" t="shared" si="2" ref="G48:G61">D48*F48</f>
        <v>197120</v>
      </c>
    </row>
    <row r="49" spans="1:7" ht="15.75" customHeight="1">
      <c r="A49" s="98"/>
      <c r="B49" s="111" t="s">
        <v>33</v>
      </c>
      <c r="C49" s="112"/>
      <c r="D49" s="92"/>
      <c r="E49" s="112"/>
      <c r="F49" s="110"/>
      <c r="G49" s="80">
        <f t="shared" si="2"/>
        <v>0</v>
      </c>
    </row>
    <row r="50" spans="1:7" ht="15.75" customHeight="1">
      <c r="A50" s="98"/>
      <c r="B50" s="91" t="s">
        <v>82</v>
      </c>
      <c r="C50" s="108" t="s">
        <v>34</v>
      </c>
      <c r="D50" s="109">
        <v>325</v>
      </c>
      <c r="E50" s="108" t="s">
        <v>99</v>
      </c>
      <c r="F50" s="146">
        <v>960</v>
      </c>
      <c r="G50" s="80">
        <f t="shared" si="2"/>
        <v>312000</v>
      </c>
    </row>
    <row r="51" spans="1:7" ht="15.75" customHeight="1">
      <c r="A51" s="98"/>
      <c r="B51" s="91" t="s">
        <v>83</v>
      </c>
      <c r="C51" s="108" t="s">
        <v>34</v>
      </c>
      <c r="D51" s="109">
        <v>400</v>
      </c>
      <c r="E51" s="108" t="s">
        <v>69</v>
      </c>
      <c r="F51" s="146">
        <v>1160</v>
      </c>
      <c r="G51" s="80">
        <f t="shared" si="2"/>
        <v>464000</v>
      </c>
    </row>
    <row r="52" spans="1:7" ht="15.75" customHeight="1">
      <c r="A52" s="98"/>
      <c r="B52" s="91" t="s">
        <v>84</v>
      </c>
      <c r="C52" s="108" t="s">
        <v>34</v>
      </c>
      <c r="D52" s="109">
        <v>375</v>
      </c>
      <c r="E52" s="108" t="s">
        <v>69</v>
      </c>
      <c r="F52" s="146">
        <v>1280</v>
      </c>
      <c r="G52" s="80">
        <f t="shared" si="2"/>
        <v>480000</v>
      </c>
    </row>
    <row r="53" spans="1:7" ht="15.75" customHeight="1">
      <c r="A53" s="98"/>
      <c r="B53" s="111" t="s">
        <v>36</v>
      </c>
      <c r="C53" s="108"/>
      <c r="D53" s="109"/>
      <c r="E53" s="108"/>
      <c r="F53" s="146"/>
      <c r="G53" s="80">
        <f t="shared" si="2"/>
        <v>0</v>
      </c>
    </row>
    <row r="54" spans="1:7" ht="15.75" customHeight="1">
      <c r="A54" s="98"/>
      <c r="B54" s="91" t="s">
        <v>115</v>
      </c>
      <c r="C54" s="108" t="s">
        <v>85</v>
      </c>
      <c r="D54" s="109">
        <v>3</v>
      </c>
      <c r="E54" s="108" t="s">
        <v>104</v>
      </c>
      <c r="F54" s="146">
        <v>12500</v>
      </c>
      <c r="G54" s="80">
        <f t="shared" si="2"/>
        <v>37500</v>
      </c>
    </row>
    <row r="55" spans="1:7" ht="15.75" customHeight="1">
      <c r="A55" s="98"/>
      <c r="B55" s="91" t="s">
        <v>114</v>
      </c>
      <c r="C55" s="112" t="s">
        <v>85</v>
      </c>
      <c r="D55" s="92">
        <v>1</v>
      </c>
      <c r="E55" s="112" t="s">
        <v>105</v>
      </c>
      <c r="F55" s="146">
        <v>35180</v>
      </c>
      <c r="G55" s="80">
        <f t="shared" si="2"/>
        <v>35180</v>
      </c>
    </row>
    <row r="56" spans="1:7" ht="15.75" customHeight="1">
      <c r="A56" s="98"/>
      <c r="B56" s="111" t="s">
        <v>86</v>
      </c>
      <c r="C56" s="108"/>
      <c r="D56" s="109"/>
      <c r="E56" s="108"/>
      <c r="F56" s="146"/>
      <c r="G56" s="80">
        <f t="shared" si="2"/>
        <v>0</v>
      </c>
    </row>
    <row r="57" spans="1:255" s="134" customFormat="1" ht="15.75" customHeight="1">
      <c r="A57" s="132"/>
      <c r="B57" s="91" t="s">
        <v>110</v>
      </c>
      <c r="C57" s="108" t="s">
        <v>85</v>
      </c>
      <c r="D57" s="109">
        <v>3</v>
      </c>
      <c r="E57" s="108" t="s">
        <v>113</v>
      </c>
      <c r="F57" s="146">
        <v>49846</v>
      </c>
      <c r="G57" s="80">
        <f t="shared" si="2"/>
        <v>149538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</row>
    <row r="58" spans="1:255" s="134" customFormat="1" ht="15.75" customHeight="1">
      <c r="A58" s="132"/>
      <c r="B58" s="91" t="s">
        <v>112</v>
      </c>
      <c r="C58" s="108" t="s">
        <v>35</v>
      </c>
      <c r="D58" s="109">
        <v>3</v>
      </c>
      <c r="E58" s="108" t="s">
        <v>107</v>
      </c>
      <c r="F58" s="146">
        <v>20600</v>
      </c>
      <c r="G58" s="80">
        <f t="shared" si="2"/>
        <v>61800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</row>
    <row r="59" spans="1:7" ht="15.75" customHeight="1">
      <c r="A59" s="98"/>
      <c r="B59" s="91" t="s">
        <v>111</v>
      </c>
      <c r="C59" s="108" t="s">
        <v>106</v>
      </c>
      <c r="D59" s="109">
        <v>5</v>
      </c>
      <c r="E59" s="108" t="s">
        <v>107</v>
      </c>
      <c r="F59" s="110">
        <v>16190</v>
      </c>
      <c r="G59" s="80">
        <f t="shared" si="2"/>
        <v>80950</v>
      </c>
    </row>
    <row r="60" spans="1:7" ht="15.75" customHeight="1">
      <c r="A60" s="98"/>
      <c r="B60" s="111" t="s">
        <v>87</v>
      </c>
      <c r="C60" s="112"/>
      <c r="D60" s="92"/>
      <c r="E60" s="112"/>
      <c r="F60" s="110"/>
      <c r="G60" s="80">
        <f t="shared" si="2"/>
        <v>0</v>
      </c>
    </row>
    <row r="61" spans="1:7" ht="15.75" customHeight="1">
      <c r="A61" s="98"/>
      <c r="B61" s="113" t="s">
        <v>116</v>
      </c>
      <c r="C61" s="114" t="s">
        <v>109</v>
      </c>
      <c r="D61" s="115">
        <v>1</v>
      </c>
      <c r="E61" s="114" t="s">
        <v>108</v>
      </c>
      <c r="F61" s="116">
        <v>14000</v>
      </c>
      <c r="G61" s="80">
        <f t="shared" si="2"/>
        <v>14000</v>
      </c>
    </row>
    <row r="62" spans="1:7" ht="15.75" customHeight="1">
      <c r="A62" s="85"/>
      <c r="B62" s="28" t="s">
        <v>37</v>
      </c>
      <c r="C62" s="29"/>
      <c r="D62" s="29"/>
      <c r="E62" s="29"/>
      <c r="F62" s="30"/>
      <c r="G62" s="31">
        <f>SUM(G47:G61)</f>
        <v>2952088</v>
      </c>
    </row>
    <row r="63" spans="1:7" ht="15.75" customHeight="1">
      <c r="A63" s="81"/>
      <c r="B63" s="104"/>
      <c r="C63" s="105"/>
      <c r="D63" s="105"/>
      <c r="E63" s="117"/>
      <c r="F63" s="106"/>
      <c r="G63" s="106"/>
    </row>
    <row r="64" spans="1:7" ht="15.75" customHeight="1">
      <c r="A64" s="85"/>
      <c r="B64" s="10" t="s">
        <v>38</v>
      </c>
      <c r="C64" s="11"/>
      <c r="D64" s="12"/>
      <c r="E64" s="12"/>
      <c r="F64" s="13"/>
      <c r="G64" s="13"/>
    </row>
    <row r="65" spans="1:7" ht="26.25" customHeight="1">
      <c r="A65" s="85"/>
      <c r="B65" s="21" t="s">
        <v>39</v>
      </c>
      <c r="C65" s="22" t="s">
        <v>31</v>
      </c>
      <c r="D65" s="22" t="s">
        <v>32</v>
      </c>
      <c r="E65" s="21" t="s">
        <v>19</v>
      </c>
      <c r="F65" s="22" t="s">
        <v>20</v>
      </c>
      <c r="G65" s="21" t="s">
        <v>21</v>
      </c>
    </row>
    <row r="66" spans="1:7" ht="15.75" customHeight="1">
      <c r="A66" s="98"/>
      <c r="B66" s="88" t="s">
        <v>122</v>
      </c>
      <c r="C66" s="108" t="s">
        <v>81</v>
      </c>
      <c r="D66" s="110">
        <v>1</v>
      </c>
      <c r="E66" s="1" t="s">
        <v>90</v>
      </c>
      <c r="F66" s="118">
        <v>77225</v>
      </c>
      <c r="G66" s="80">
        <f>D66*F66</f>
        <v>77225</v>
      </c>
    </row>
    <row r="67" spans="1:7" ht="15.75" customHeight="1">
      <c r="A67" s="85"/>
      <c r="B67" s="32" t="s">
        <v>40</v>
      </c>
      <c r="C67" s="33"/>
      <c r="D67" s="33"/>
      <c r="E67" s="33"/>
      <c r="F67" s="34"/>
      <c r="G67" s="35">
        <f>SUM(G66)</f>
        <v>77225</v>
      </c>
    </row>
    <row r="68" spans="1:7" ht="15.75" customHeight="1">
      <c r="A68" s="81"/>
      <c r="B68" s="119"/>
      <c r="C68" s="119"/>
      <c r="D68" s="119"/>
      <c r="E68" s="119"/>
      <c r="F68" s="120"/>
      <c r="G68" s="120"/>
    </row>
    <row r="69" spans="1:7" ht="15.75" customHeight="1">
      <c r="A69" s="121"/>
      <c r="B69" s="48" t="s">
        <v>41</v>
      </c>
      <c r="C69" s="49"/>
      <c r="D69" s="49"/>
      <c r="E69" s="49"/>
      <c r="F69" s="49"/>
      <c r="G69" s="50">
        <f>G28+G43+G62+G67</f>
        <v>5851313</v>
      </c>
    </row>
    <row r="70" spans="1:7" ht="15.75" customHeight="1">
      <c r="A70" s="121"/>
      <c r="B70" s="51" t="s">
        <v>42</v>
      </c>
      <c r="C70" s="37"/>
      <c r="D70" s="37"/>
      <c r="E70" s="37"/>
      <c r="F70" s="37"/>
      <c r="G70" s="52">
        <f>G69*0.05</f>
        <v>292565.65</v>
      </c>
    </row>
    <row r="71" spans="1:7" ht="15.75" customHeight="1">
      <c r="A71" s="121"/>
      <c r="B71" s="53" t="s">
        <v>43</v>
      </c>
      <c r="C71" s="36"/>
      <c r="D71" s="36"/>
      <c r="E71" s="36"/>
      <c r="F71" s="36"/>
      <c r="G71" s="54">
        <f>G70+G69</f>
        <v>6143878.65</v>
      </c>
    </row>
    <row r="72" spans="1:7" ht="15.75" customHeight="1">
      <c r="A72" s="121"/>
      <c r="B72" s="51" t="s">
        <v>44</v>
      </c>
      <c r="C72" s="37"/>
      <c r="D72" s="37"/>
      <c r="E72" s="37"/>
      <c r="F72" s="37"/>
      <c r="G72" s="52">
        <f>G12</f>
        <v>8960000</v>
      </c>
    </row>
    <row r="73" spans="1:7" ht="15.75" customHeight="1">
      <c r="A73" s="121"/>
      <c r="B73" s="55" t="s">
        <v>45</v>
      </c>
      <c r="C73" s="56"/>
      <c r="D73" s="56"/>
      <c r="E73" s="56"/>
      <c r="F73" s="56"/>
      <c r="G73" s="57">
        <f>G72-G71</f>
        <v>2816121.3499999996</v>
      </c>
    </row>
    <row r="74" spans="1:7" ht="15.75" customHeight="1">
      <c r="A74" s="121"/>
      <c r="B74" s="46" t="s">
        <v>46</v>
      </c>
      <c r="C74" s="47"/>
      <c r="D74" s="47"/>
      <c r="E74" s="47"/>
      <c r="F74" s="47"/>
      <c r="G74" s="44"/>
    </row>
    <row r="75" spans="1:7" ht="15.75" customHeight="1" thickBot="1">
      <c r="A75" s="121"/>
      <c r="B75" s="58"/>
      <c r="C75" s="47"/>
      <c r="D75" s="47"/>
      <c r="E75" s="47"/>
      <c r="F75" s="47"/>
      <c r="G75" s="44"/>
    </row>
    <row r="76" spans="1:7" ht="15.75" customHeight="1">
      <c r="A76" s="121"/>
      <c r="B76" s="67" t="s">
        <v>47</v>
      </c>
      <c r="C76" s="122"/>
      <c r="D76" s="122"/>
      <c r="E76" s="122"/>
      <c r="F76" s="123"/>
      <c r="G76" s="44"/>
    </row>
    <row r="77" spans="1:7" ht="15.75" customHeight="1">
      <c r="A77" s="121"/>
      <c r="B77" s="68" t="s">
        <v>48</v>
      </c>
      <c r="C77" s="65"/>
      <c r="D77" s="65"/>
      <c r="E77" s="65"/>
      <c r="F77" s="124"/>
      <c r="G77" s="44"/>
    </row>
    <row r="78" spans="1:7" ht="15.75" customHeight="1">
      <c r="A78" s="121"/>
      <c r="B78" s="68" t="s">
        <v>49</v>
      </c>
      <c r="C78" s="65"/>
      <c r="D78" s="65"/>
      <c r="E78" s="65"/>
      <c r="F78" s="124"/>
      <c r="G78" s="44"/>
    </row>
    <row r="79" spans="1:7" ht="15.75" customHeight="1">
      <c r="A79" s="121"/>
      <c r="B79" s="68" t="s">
        <v>50</v>
      </c>
      <c r="C79" s="65"/>
      <c r="D79" s="65"/>
      <c r="E79" s="65"/>
      <c r="F79" s="124"/>
      <c r="G79" s="44"/>
    </row>
    <row r="80" spans="1:7" ht="15.75" customHeight="1">
      <c r="A80" s="121"/>
      <c r="B80" s="68" t="s">
        <v>51</v>
      </c>
      <c r="C80" s="65"/>
      <c r="D80" s="65"/>
      <c r="E80" s="65"/>
      <c r="F80" s="124"/>
      <c r="G80" s="44"/>
    </row>
    <row r="81" spans="1:7" ht="15.75" customHeight="1">
      <c r="A81" s="121"/>
      <c r="B81" s="68" t="s">
        <v>52</v>
      </c>
      <c r="C81" s="65"/>
      <c r="D81" s="65"/>
      <c r="E81" s="65"/>
      <c r="F81" s="124"/>
      <c r="G81" s="44"/>
    </row>
    <row r="82" spans="1:7" ht="15.75" customHeight="1" thickBot="1">
      <c r="A82" s="121"/>
      <c r="B82" s="69" t="s">
        <v>121</v>
      </c>
      <c r="C82" s="125"/>
      <c r="D82" s="125"/>
      <c r="E82" s="125"/>
      <c r="F82" s="126"/>
      <c r="G82" s="44"/>
    </row>
    <row r="83" spans="1:7" ht="15.75" customHeight="1">
      <c r="A83" s="121"/>
      <c r="B83" s="65"/>
      <c r="C83" s="65"/>
      <c r="D83" s="65"/>
      <c r="E83" s="65"/>
      <c r="F83" s="65"/>
      <c r="G83" s="44"/>
    </row>
    <row r="84" spans="1:7" ht="15.75" customHeight="1" thickBot="1">
      <c r="A84" s="121"/>
      <c r="B84" s="151" t="s">
        <v>53</v>
      </c>
      <c r="C84" s="152"/>
      <c r="D84" s="127"/>
      <c r="E84" s="128"/>
      <c r="F84" s="128"/>
      <c r="G84" s="44"/>
    </row>
    <row r="85" spans="1:7" ht="15.75" customHeight="1">
      <c r="A85" s="121"/>
      <c r="B85" s="60" t="s">
        <v>39</v>
      </c>
      <c r="C85" s="38" t="s">
        <v>54</v>
      </c>
      <c r="D85" s="129" t="s">
        <v>55</v>
      </c>
      <c r="E85" s="128"/>
      <c r="F85" s="128"/>
      <c r="G85" s="44"/>
    </row>
    <row r="86" spans="1:7" ht="15.75" customHeight="1">
      <c r="A86" s="121"/>
      <c r="B86" s="61" t="s">
        <v>56</v>
      </c>
      <c r="C86" s="39">
        <f>G28</f>
        <v>2082000</v>
      </c>
      <c r="D86" s="130">
        <f>(C86/C92)</f>
        <v>0.3388738805900732</v>
      </c>
      <c r="E86" s="128"/>
      <c r="F86" s="128"/>
      <c r="G86" s="44"/>
    </row>
    <row r="87" spans="1:7" ht="15.75" customHeight="1">
      <c r="A87" s="121"/>
      <c r="B87" s="61" t="s">
        <v>57</v>
      </c>
      <c r="C87" s="40">
        <v>0</v>
      </c>
      <c r="D87" s="130">
        <v>0</v>
      </c>
      <c r="E87" s="128"/>
      <c r="F87" s="128"/>
      <c r="G87" s="44"/>
    </row>
    <row r="88" spans="1:7" ht="15.75" customHeight="1">
      <c r="A88" s="121"/>
      <c r="B88" s="61" t="s">
        <v>58</v>
      </c>
      <c r="C88" s="39">
        <f>G43</f>
        <v>740000</v>
      </c>
      <c r="D88" s="130">
        <f>(C88/C92)</f>
        <v>0.1204450872414285</v>
      </c>
      <c r="E88" s="128"/>
      <c r="F88" s="128"/>
      <c r="G88" s="44"/>
    </row>
    <row r="89" spans="1:7" ht="15.75" customHeight="1">
      <c r="A89" s="121"/>
      <c r="B89" s="61" t="s">
        <v>30</v>
      </c>
      <c r="C89" s="39">
        <f>G62</f>
        <v>2952088</v>
      </c>
      <c r="D89" s="130">
        <f>(C89/C92)</f>
        <v>0.48049256311401917</v>
      </c>
      <c r="E89" s="128"/>
      <c r="F89" s="128"/>
      <c r="G89" s="44"/>
    </row>
    <row r="90" spans="1:7" ht="15.75" customHeight="1">
      <c r="A90" s="121"/>
      <c r="B90" s="61" t="s">
        <v>59</v>
      </c>
      <c r="C90" s="41">
        <f>G67</f>
        <v>77225</v>
      </c>
      <c r="D90" s="130">
        <f>(C90/C92)</f>
        <v>0.012569421435431508</v>
      </c>
      <c r="E90" s="43"/>
      <c r="F90" s="43"/>
      <c r="G90" s="44"/>
    </row>
    <row r="91" spans="1:7" ht="15.75" customHeight="1">
      <c r="A91" s="121"/>
      <c r="B91" s="61" t="s">
        <v>60</v>
      </c>
      <c r="C91" s="41">
        <f>G70</f>
        <v>292565.65</v>
      </c>
      <c r="D91" s="130">
        <f>(C91/C92)</f>
        <v>0.04761904761904762</v>
      </c>
      <c r="E91" s="43"/>
      <c r="F91" s="43"/>
      <c r="G91" s="44"/>
    </row>
    <row r="92" spans="1:7" ht="15.75" customHeight="1" thickBot="1">
      <c r="A92" s="121"/>
      <c r="B92" s="62" t="s">
        <v>61</v>
      </c>
      <c r="C92" s="63">
        <f>SUM(C86:C91)</f>
        <v>6143878.65</v>
      </c>
      <c r="D92" s="64">
        <f>SUM(D86:D91)</f>
        <v>1</v>
      </c>
      <c r="E92" s="43"/>
      <c r="F92" s="43"/>
      <c r="G92" s="44"/>
    </row>
    <row r="93" spans="1:7" ht="15.75" customHeight="1">
      <c r="A93" s="121"/>
      <c r="B93" s="58"/>
      <c r="C93" s="47"/>
      <c r="D93" s="47"/>
      <c r="E93" s="47"/>
      <c r="F93" s="47"/>
      <c r="G93" s="44"/>
    </row>
    <row r="94" spans="1:7" ht="15.75" customHeight="1">
      <c r="A94" s="121"/>
      <c r="B94" s="59"/>
      <c r="C94" s="47"/>
      <c r="D94" s="47"/>
      <c r="E94" s="47"/>
      <c r="F94" s="47"/>
      <c r="G94" s="44"/>
    </row>
    <row r="95" spans="1:7" ht="15.75" customHeight="1" thickBot="1">
      <c r="A95" s="131"/>
      <c r="B95" s="71"/>
      <c r="C95" s="72" t="s">
        <v>120</v>
      </c>
      <c r="D95" s="73"/>
      <c r="E95" s="74"/>
      <c r="F95" s="42"/>
      <c r="G95" s="44"/>
    </row>
    <row r="96" spans="1:7" ht="15.75" customHeight="1">
      <c r="A96" s="121"/>
      <c r="B96" s="75" t="s">
        <v>119</v>
      </c>
      <c r="C96" s="135">
        <v>20000</v>
      </c>
      <c r="D96" s="76">
        <v>22400</v>
      </c>
      <c r="E96" s="77">
        <v>25000</v>
      </c>
      <c r="F96" s="70"/>
      <c r="G96" s="45"/>
    </row>
    <row r="97" spans="1:7" ht="15.75" customHeight="1" thickBot="1">
      <c r="A97" s="121"/>
      <c r="B97" s="62" t="s">
        <v>118</v>
      </c>
      <c r="C97" s="63">
        <f>(G71/C96)</f>
        <v>307.1939325</v>
      </c>
      <c r="D97" s="63">
        <f>(G71/D96)</f>
        <v>274.28029687500003</v>
      </c>
      <c r="E97" s="78">
        <f>(G71/E96)</f>
        <v>245.75514600000002</v>
      </c>
      <c r="F97" s="70"/>
      <c r="G97" s="45"/>
    </row>
    <row r="98" spans="1:7" ht="15.75" customHeight="1">
      <c r="A98" s="121"/>
      <c r="B98" s="66" t="s">
        <v>62</v>
      </c>
      <c r="C98" s="65"/>
      <c r="D98" s="65"/>
      <c r="E98" s="65"/>
      <c r="F98" s="65"/>
      <c r="G98" s="65"/>
    </row>
  </sheetData>
  <sheetProtection/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2023-03-31T17:51:52Z</dcterms:modified>
  <cp:category/>
  <cp:version/>
  <cp:contentType/>
  <cp:contentStatus/>
</cp:coreProperties>
</file>